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375" windowHeight="11100" activeTab="8"/>
  </bookViews>
  <sheets>
    <sheet name="DS nuoi cay mo 2023" sheetId="1" r:id="rId1"/>
    <sheet name="5 tháng 2022 " sheetId="2" state="hidden" r:id="rId2"/>
    <sheet name="DS nuoi cay mo 2025" sheetId="3" state="hidden" r:id="rId3"/>
    <sheet name="DS Nuoi cay mo" sheetId="4" state="hidden" r:id="rId4"/>
    <sheet name="Công bố TCCL" sheetId="5" state="hidden" r:id="rId5"/>
    <sheet name="Nhu cầu giống" sheetId="6" state="hidden" r:id="rId6"/>
    <sheet name="DS cây mô hoa cúc" sheetId="7" state="hidden" r:id="rId7"/>
    <sheet name="Sheet1" sheetId="8" r:id="rId8"/>
    <sheet name="Sheet2" sheetId="9" r:id="rId9"/>
  </sheets>
  <definedNames/>
  <calcPr fullCalcOnLoad="1"/>
</workbook>
</file>

<file path=xl/sharedStrings.xml><?xml version="1.0" encoding="utf-8"?>
<sst xmlns="http://schemas.openxmlformats.org/spreadsheetml/2006/main" count="1781" uniqueCount="462">
  <si>
    <t>TỔNG CỘNG</t>
  </si>
  <si>
    <t>Đồng tiền (900.000 cây), salem (150.000 cây)</t>
  </si>
  <si>
    <t>02633838156</t>
  </si>
  <si>
    <t>Thôn Phát Chi, Trạm Hành, Đà Lạt</t>
  </si>
  <si>
    <t>Công ty TNHH Bonnie Farm</t>
  </si>
  <si>
    <t>cây hoa cúc cấy mô, hoa cúc xuất vườn ươm, (9.000.000 cây), cây hoa salem cấy mô (500.000 cây), cây hoa ngàn sao cấy mô (500.000 cây)</t>
  </si>
  <si>
    <t>02633831142</t>
  </si>
  <si>
    <t>16 Huyền Trân Công Chúa, Phường 5, TP Đà Lạt</t>
  </si>
  <si>
    <t>Cơ sở giống cây trồng Phan Sinh</t>
  </si>
  <si>
    <t>Salem (10.000 cây), cúc (60.000 cây), Sao tím (30.000 cây), daau tây (50.000 cây)</t>
  </si>
  <si>
    <t>0918675183</t>
  </si>
  <si>
    <t>26B Trạng Trình, P9, Đà Lạt</t>
  </si>
  <si>
    <t>Cơ sở nuôi cấy mô Nga Sỹ</t>
  </si>
  <si>
    <t>Cúc (6.000 cây), salem (500.000 cây), đồng tiền (2.300.000 cây)</t>
  </si>
  <si>
    <t xml:space="preserve">02633. 311233  </t>
  </si>
  <si>
    <t>7A/1 Mai Anh Đào, phường 8, Đà Lạt, Lâm Đồng</t>
  </si>
  <si>
    <t>Công ty Cp CNSH Rừng Hoa Đà Lạt</t>
  </si>
  <si>
    <t xml:space="preserve">cây giống Calathea invitro </t>
  </si>
  <si>
    <t>01239077814</t>
  </si>
  <si>
    <t>số10/7 Lý Tự Trọng, phường 2, Đà Lạt, Lâm Đồng</t>
  </si>
  <si>
    <t>Cơ sở Lê Mai Trung</t>
  </si>
  <si>
    <t>Cây giống hoa cẩm chướng Invitro và xuất vườn</t>
  </si>
  <si>
    <t>Số 8/28, Đào Duy Từ, phường 4, Đà Lạt, Lâm Đồng</t>
  </si>
  <si>
    <t>Cơ sở Lê Mai Tâm</t>
  </si>
  <si>
    <t>Khoai tây</t>
  </si>
  <si>
    <t>02633.831529</t>
  </si>
  <si>
    <t>79 Hồ Xuân Hương, phường 12, Đà Lạt, Lâm Đồng</t>
  </si>
  <si>
    <t>Trung tâm Nghiên cứu Khoai tây, Rau và Hoa</t>
  </si>
  <si>
    <t xml:space="preserve">2013
</t>
  </si>
  <si>
    <t>Cây giống Invitro và xuất vườn: địa lan (4.200 cây), cẩm chướng (845.000 cây), dâu tây (46.000 cây), đồng tiền (38.300 cây), cúc (2.400 cây), salem (11.800 cây), hồng môn (52.000 cây)</t>
  </si>
  <si>
    <t>02633. 822.345</t>
  </si>
  <si>
    <t>số 41 Phù Đổng Thiên Vương, phường 8, Đà Lạt, Lâm Đồng</t>
  </si>
  <si>
    <t>Trung tâm Nghiên cứu Ứng dụng Kỹ thuật Nông nghiệp Lâm Đồng</t>
  </si>
  <si>
    <t xml:space="preserve">026333. 833.155 </t>
  </si>
  <si>
    <t>số 35 Trần Hưng Đạo, phường 10, Đà Lạt, Lâm Đồng</t>
  </si>
  <si>
    <t>Trung tâm Ứng dụng Khoa học và công nghệ - Sở KH&amp;CN Lâm Đồng</t>
  </si>
  <si>
    <t>Năng lực sản xuất</t>
  </si>
  <si>
    <t>Diện tích</t>
  </si>
  <si>
    <t>Năm cấp</t>
  </si>
  <si>
    <t>Công bố TCCL cây giống</t>
  </si>
  <si>
    <t>Điện thoại</t>
  </si>
  <si>
    <t>ĐỊA CHỈ</t>
  </si>
  <si>
    <t>TÊN CƠ SỞ</t>
  </si>
  <si>
    <t>STT</t>
  </si>
  <si>
    <t xml:space="preserve">hoa khác </t>
  </si>
  <si>
    <t>Đồng tiền</t>
  </si>
  <si>
    <t>1.7</t>
  </si>
  <si>
    <t>Cẩm chướng</t>
  </si>
  <si>
    <t>1.5</t>
  </si>
  <si>
    <t>Lily</t>
  </si>
  <si>
    <t>1.4</t>
  </si>
  <si>
    <t>Hoa Lay ơn</t>
  </si>
  <si>
    <t>1.3</t>
  </si>
  <si>
    <t>Hoa hồng</t>
  </si>
  <si>
    <t>1.2</t>
  </si>
  <si>
    <t>Hoa cúc</t>
  </si>
  <si>
    <t>1.1</t>
  </si>
  <si>
    <t>Cây Hoa</t>
  </si>
  <si>
    <t>Số lượng cây nuôi cấy mô</t>
  </si>
  <si>
    <t>Mật độ trồng/ha</t>
  </si>
  <si>
    <t>Diện tích tăng/giảm 
(ha)</t>
  </si>
  <si>
    <t>DT năm 2016 (ha)</t>
  </si>
  <si>
    <t>Cây trồng</t>
  </si>
  <si>
    <t>TT</t>
  </si>
  <si>
    <t>Cúc (160.000 cây), Hồng môn (1.000 cây), Phúc bồn tử  (13.000 cây), Chuối (30.000 cây),…</t>
  </si>
  <si>
    <t>DANH SÁCH CƠ SỞ ĐÃ CẤP THÔNG BÁO TIẾP NHẬN BẢN CÔNG BỐ CHẤT LƯỢNG  GIỐNG CÂY TRỒNG TỪ NĂM 2010 ĐẾN NAY</t>
  </si>
  <si>
    <t>DANH SÁCH CÁC CƠ SỞ NUÔI CẤY MÔ TRÊN ĐỊA BÀN TỈNH LÂM ĐỒNG</t>
  </si>
  <si>
    <t xml:space="preserve">Phụ lục 1a. THỐNG KÊ CÁC CƠ SỞ NUÔI CẤY MÔ HOA CÚC TRÊN ĐỊA BÀN TỈNH LÂM ĐỒNG </t>
  </si>
  <si>
    <t>Đơn vị</t>
  </si>
  <si>
    <t>Địa chỉ</t>
  </si>
  <si>
    <t>Quy mô PTN</t>
  </si>
  <si>
    <t>Sản lượng</t>
  </si>
  <si>
    <t>Sản lượng nhân cấy hoa cúc/năm</t>
  </si>
  <si>
    <t>Số box cấy</t>
  </si>
  <si>
    <t>CBKT</t>
  </si>
  <si>
    <t>CNKT</t>
  </si>
  <si>
    <t>A</t>
  </si>
  <si>
    <t>Rau, hoa</t>
  </si>
  <si>
    <t>I</t>
  </si>
  <si>
    <t>Khối các cơ quan nhà nước</t>
  </si>
  <si>
    <t>TỔNG (đã đi kiểm tra)</t>
  </si>
  <si>
    <t>Cúc</t>
  </si>
  <si>
    <t>Sa lem</t>
  </si>
  <si>
    <t>Sao tím</t>
  </si>
  <si>
    <t>Phúc bồn tử</t>
  </si>
  <si>
    <t>Lan các loại</t>
  </si>
  <si>
    <t>Loa kèn</t>
  </si>
  <si>
    <t>Cây trang trí</t>
  </si>
  <si>
    <t>Dâu tây</t>
  </si>
  <si>
    <t>Cây dược liệu</t>
  </si>
  <si>
    <t>Khoai lang</t>
  </si>
  <si>
    <t>Chuối</t>
  </si>
  <si>
    <t>Trung tâm NC Khoai tây Rau &amp; Hoa</t>
  </si>
  <si>
    <t>Thái Phiên, Phường 12, Tp Đà Lạt</t>
  </si>
  <si>
    <t>Trung tâm Ứng dụng Khoa học và công nghệ - Sở Khoa học và Công nghệ Lâm Đồng</t>
  </si>
  <si>
    <t>35 Trần Hưng Đạo, Phường 10, Tp Đà lạt</t>
  </si>
  <si>
    <t>-</t>
  </si>
  <si>
    <t>Trung tâm Công nghệ sinh học - Viện Nghiên cứu Hạt nhân</t>
  </si>
  <si>
    <t>Nguyên Tử Lực, Phường 8, Tp Đà Lạt</t>
  </si>
  <si>
    <t>Viện SH Tây Nguyên</t>
  </si>
  <si>
    <t>116 Xô Viết Nghệ Tĩnh, Phường 7, Tp Đà Lạt</t>
  </si>
  <si>
    <t>Viện Khoa học Lâm nghiệp Nam Trung Bộ và Tây Nguyên</t>
  </si>
  <si>
    <t>09 Hùng Vương, Phường 10, Tp Đà Lạt</t>
  </si>
  <si>
    <t>Trung tâm giống và vật tư nông nghiệp</t>
  </si>
  <si>
    <t>41, Phù Đổng Thiên Vương, Phường 8, Tp Đà Lạt</t>
  </si>
  <si>
    <t>Truờng Đại học Đà Lạt</t>
  </si>
  <si>
    <t>01, Phù Đổng Thiên Vương, Phường 8, Tp Đà Lạt</t>
  </si>
  <si>
    <t>Trường Cao đẳng nghề Đà Lạt</t>
  </si>
  <si>
    <t>Số 1, Hoàng Văn THụ, Tp Đà Lạt</t>
  </si>
  <si>
    <t>II</t>
  </si>
  <si>
    <t>Doanh nghiệp</t>
  </si>
  <si>
    <t>Công ty Quang Nguyên Đà Lạt</t>
  </si>
  <si>
    <t>77 Vạn Hạnh, Phường 8, Tp Đà Lạt</t>
  </si>
  <si>
    <t>Khu NNCNC Lạc Dương</t>
  </si>
  <si>
    <t>0933189973</t>
  </si>
  <si>
    <t>Công ty CP Công nghệ sinh học Rừng Hoa Đà Lạt</t>
  </si>
  <si>
    <t>7/1A, Mai Anh Đào, Phường 8, Tp Đà Lạt</t>
  </si>
  <si>
    <t>Cơ sở Hùng Tâm</t>
  </si>
  <si>
    <t>101 Hoàng Diệu, Phường 5, Tp Đà Lạt</t>
  </si>
  <si>
    <t>Nhà Dòng Phanxixo</t>
  </si>
  <si>
    <t>Huyền Trân Công chúa, Phường 5, Tp Đà Lạt</t>
  </si>
  <si>
    <t>Vũ Thị Xuân Thanh</t>
  </si>
  <si>
    <t>62 Hùng Vương, Phường 10, Tp Đà Lạt</t>
  </si>
  <si>
    <t>Cơ sở cấy mô Thiên Phú</t>
  </si>
  <si>
    <t>0939999061
0979770067</t>
  </si>
  <si>
    <t>Tăng Xuân Cảnh</t>
  </si>
  <si>
    <t>109/2 Vạn Hạnh – P8 – Đà Lạt</t>
  </si>
  <si>
    <t>Trại cây giống PH (Nguyễn T D Hương)</t>
  </si>
  <si>
    <t>49/30 Nam Hồ, P11, Đà Lạt</t>
  </si>
  <si>
    <t>Lê Văn Hải</t>
  </si>
  <si>
    <t>Thái phiên, Phường 12, Tp Đà Lạt</t>
  </si>
  <si>
    <t>Đỗ Văn Lộc</t>
  </si>
  <si>
    <t>89 Đào Duy từ, P4, Đà Lạt</t>
  </si>
  <si>
    <t xml:space="preserve">Nguyễn Đăng Hiến </t>
  </si>
  <si>
    <t>73/35 Nguyễn Hữu Cầu, Thái Phiên, Phường 12, Tp Đà Lạt</t>
  </si>
  <si>
    <t>Hoàng Thị Hồng Hà</t>
  </si>
  <si>
    <t>Tổ Thái Hòa, Phường 12, Tp Đà Lạt</t>
  </si>
  <si>
    <t>Cơ sở cấy mô Uyên Khanh</t>
  </si>
  <si>
    <t>Cơ sở cấy mô Tuyết Huy</t>
  </si>
  <si>
    <t>381A/10 NTL, Phường 8, Tp Đà Lạt</t>
  </si>
  <si>
    <t>Cơ sở Thái Huyền (Đỗ Thanh Quốc)</t>
  </si>
  <si>
    <t>Hẻm 46, Phước Thành, Phường 7, Tp Đà Lạt</t>
  </si>
  <si>
    <t>0933644792</t>
  </si>
  <si>
    <t>Đặng Thị Bích Nga</t>
  </si>
  <si>
    <t>26B Trạng Trình, Đà Lạt</t>
  </si>
  <si>
    <t>Cơ sở nuôi cấy mô Vũ Ngọc Tứ</t>
  </si>
  <si>
    <t>Cơ sở Phạm Đắc Cử</t>
  </si>
  <si>
    <t>Tổ dân phố Tùng Lâm, Phường 7, Tp Đà Lạt</t>
  </si>
  <si>
    <t>Trần Phạm Anh Tuấn</t>
  </si>
  <si>
    <t>06 An Bình, Phường 3, Tp Đà Lạt</t>
  </si>
  <si>
    <t>Tổng số cơ sở</t>
  </si>
  <si>
    <t>Phụ lục 1. THỐNG KÊ CÁC CƠ SỞ NUÔI CẤY MÔ TRÊN ĐỊA BÀN TỈNH LÂM ĐỒNG 
(Tính đến ngày 31 tháng 7 năm 2017)</t>
  </si>
  <si>
    <t>Đối tượng nhân cấy</t>
  </si>
  <si>
    <t>Nghiên cứu, giảng dạy, lan các loại, hồng môn, dâu tây, cúc, salem, đồng tiền, cẫm chướng…</t>
  </si>
  <si>
    <t>Vạn Thành, Phường 5, Tp Đà Lạt</t>
  </si>
  <si>
    <t>Cây thuốc</t>
  </si>
  <si>
    <t>Nghiên cứu , giảng dạy</t>
  </si>
  <si>
    <t>Công ty Giống Lâm nghiệp Tây Nguyên</t>
  </si>
  <si>
    <t>Số 60 Hùng Vương, Phường 10, Tp Đà Lạt</t>
  </si>
  <si>
    <t>Salem, Lan, dâu tây</t>
  </si>
  <si>
    <t>01 Tôn Thất Tùng,  Phường 7, Tp Đà Lạt</t>
  </si>
  <si>
    <t xml:space="preserve">Phục vụ nghiên cứu, giảng dạy, giống khoai, </t>
  </si>
  <si>
    <t>Trường cao đẳng Công nghệ và kinh tế Bảo Lộc</t>
  </si>
  <si>
    <t>454 Trần Phú, Tp Bảo Lộc</t>
  </si>
  <si>
    <t>863326, 0918815484</t>
  </si>
  <si>
    <t>Trung tâm Nghiên cứu thực nghiệm Nông lâm nghiệp Lâm Đồng</t>
  </si>
  <si>
    <t>03 Quang Trung, Tp Bảo Lộc</t>
  </si>
  <si>
    <t>864794, 0933208313</t>
  </si>
  <si>
    <t>Nghiên cứu,  hồng môn</t>
  </si>
  <si>
    <t>Các cơ sở tư nhân</t>
  </si>
  <si>
    <t>26/6 Đường 3/4, Phường 3, Tp Đà Lạt</t>
  </si>
  <si>
    <t>Sâm Ngọc Linh</t>
  </si>
  <si>
    <t>Lê Mai Tâm</t>
  </si>
  <si>
    <t>8/28 Đào Duy Từ, Phường 4, Tp Đà Lạt</t>
  </si>
  <si>
    <t>Hoa các loại (cẩm chướng)</t>
  </si>
  <si>
    <t>hoa cúc</t>
  </si>
  <si>
    <t>Công ty TNHH Trang trại Langbiang Farm</t>
  </si>
  <si>
    <t>42 Xô Viết Nghệ Tĩnh – Phường 7, Tp Đà Lạt</t>
  </si>
  <si>
    <t>11/33 Trịnh Hoài Đức, P11, Đà Lạt</t>
  </si>
  <si>
    <t>01212301121</t>
  </si>
  <si>
    <t>Phan thanh Sang</t>
  </si>
  <si>
    <t>16/1 Hồ Xuân Hương, P9, Đà Lạt</t>
  </si>
  <si>
    <t>Công ty TNHH SP CNSH Bảo Nông</t>
  </si>
  <si>
    <t>21/1A, QL20, Hiệp An, Đức Trọng</t>
  </si>
  <si>
    <t>0989 693 631</t>
  </si>
  <si>
    <t>Khoai lang, dâu tây</t>
  </si>
  <si>
    <t>Công ty Hoa Mặt trời</t>
  </si>
  <si>
    <t>Ngã Ba Mũi Tàu - Xã Phú Hội - Đức Trọng</t>
  </si>
  <si>
    <t>0913 818 679</t>
  </si>
  <si>
    <t>Cty TNHH Vương Việt An</t>
  </si>
  <si>
    <t>280A Trân Phú, Tp Bảo Lộc</t>
  </si>
  <si>
    <t>0908493049
(0906344235 C.Sương)</t>
  </si>
  <si>
    <t>Hoa lan rừng (đang nghiên cứu)</t>
  </si>
  <si>
    <t>Công ty Nam An</t>
  </si>
  <si>
    <t>Số 01, Lộc An, Bảo Lâm</t>
  </si>
  <si>
    <t>3879146, 0908983146</t>
  </si>
  <si>
    <t>Lê Mai Trung</t>
  </si>
  <si>
    <t>10/7 Lý Tự Trọng, phường 2, Đà Lạt</t>
  </si>
  <si>
    <t>Chuối cảnh</t>
  </si>
  <si>
    <t>III</t>
  </si>
  <si>
    <t>Thôn Phát chi, xã Trạm hành, Đà Lạt</t>
  </si>
  <si>
    <t>Tổng cộng</t>
  </si>
  <si>
    <t>B</t>
  </si>
  <si>
    <t>Nấm</t>
  </si>
  <si>
    <t>Công ty TNHH SX TM Hana</t>
  </si>
  <si>
    <t>1/5H Lữ Gia, phường 9, Đà Lạt</t>
  </si>
  <si>
    <t>02633996989</t>
  </si>
  <si>
    <t>0,1 tấn</t>
  </si>
  <si>
    <t>Nấm đông trùng hạ thảo</t>
  </si>
  <si>
    <t>Nguyễn Quang Trí</t>
  </si>
  <si>
    <t>17B, Nguyễn Siêu, F7, Đà Lạt</t>
  </si>
  <si>
    <t>3 tấn</t>
  </si>
  <si>
    <t>Nấm mỡ</t>
  </si>
  <si>
    <t>Công ty TNHH Đông Trùng Hạ Thảo Châu Á</t>
  </si>
  <si>
    <t>Số 10, Hùng Vương, phường 10, Đà Lạt</t>
  </si>
  <si>
    <t>01663842286</t>
  </si>
  <si>
    <t>0,06 tấn</t>
  </si>
  <si>
    <t>Công ty CP dược thảo Thiên Phúc chi nhánh Lâm Đồng</t>
  </si>
  <si>
    <t>84 khu quy hoạch, Yersin, phường 9, Đà Lạt</t>
  </si>
  <si>
    <t xml:space="preserve">20 000 </t>
  </si>
  <si>
    <t xml:space="preserve">TỔNG CỘNG </t>
  </si>
  <si>
    <t>Tổng số Box cấy</t>
  </si>
  <si>
    <t>Tổng số CBKT</t>
  </si>
  <si>
    <t>Tổng số CNKT</t>
  </si>
  <si>
    <t>Tổng sản lượng rau, hoa (ngàn cây/năm)</t>
  </si>
  <si>
    <t>Tổng sản lượng nấm</t>
  </si>
  <si>
    <t>TT NC-NT &amp; CB và cây thuốc</t>
  </si>
  <si>
    <t>Trường Đại học Yersin</t>
  </si>
  <si>
    <t>Cty TNHH Hoa Lan Thanh Quang</t>
  </si>
  <si>
    <t>Công ty TNHH Báo Đáp</t>
  </si>
  <si>
    <t>TCCL</t>
  </si>
  <si>
    <t>x</t>
  </si>
  <si>
    <t>Nghiên cứu, giảng dạy (cúc: 2.000 cây, cẩm chướng: 250 cây, đồng tiền: 250 cây)</t>
  </si>
  <si>
    <t>Lan hồ điệp (100.000 cây)</t>
  </si>
  <si>
    <t>Địa lan (15.000 cây), phong lan (20.000 cây), lan gấm (15.000 cây), cúc (75.000 cây), chuối (5.000 cây)</t>
  </si>
  <si>
    <t>Khoai tây (300.000 cây), dâu tây (120.000 cây), cúc (400.000 cây)</t>
  </si>
  <si>
    <t>Cúc (8.300 cây), cẩm chướng (2.931.016 cây), salem (41.104 cây), đồng tiền (132.944 cây), Dâu tây (160.000 cây), địa lan (14.535 cây)</t>
  </si>
  <si>
    <t>Cúc (160.000 cây), Hồng môn (1.000 cây), Phúc bồn tử  (14.000 cây), Chuối (30.000 cây),…</t>
  </si>
  <si>
    <t>Cây trang trí (4.200.000 cây), Cúc (6.000 cây), salem (500.000 cây), đồng tiền (2.300.000 cây)</t>
  </si>
  <si>
    <t>Salem (500.000 cây), đồng tiền (150.000 cây), trang trí (3.000.000 cây)</t>
  </si>
  <si>
    <t>Hoa lan hồ điệp (500.000 cây), đồng tiền (900.000 cây), salem (150.000 cây) loa kèn (1.000.000 cây)</t>
  </si>
  <si>
    <t>Cúc (500.000 cây), Salem (500.000 cây), trang trí (100.000 cây)</t>
  </si>
  <si>
    <t>Cẩm chướng (500.000 cây), địa lan (100.000 cây), dâu tây (300.000 cây), khoai lang (200.000 cây)</t>
  </si>
  <si>
    <t>Hoa lan (Địa lan: 450.000 cây, hồ điệp: 300.000 cây, lan rừng: 250.000 cây), sâm ngọc linh (50.000 cây)</t>
  </si>
  <si>
    <t>Cúc (40.000 cây), dâu tây (35.000 cây), salem (25.000 cây)</t>
  </si>
  <si>
    <t>Cúc (3.000.000 cây), salem (500.000 cây), sao tím (500.000 cây)</t>
  </si>
  <si>
    <t>cúc</t>
  </si>
  <si>
    <t>Cúc (250.000 cây), cẩm chướng (100.000 cây), cây trang trí (200.000 cây)</t>
  </si>
  <si>
    <t>Cúc (300.000 cây) tự phục vụ cho sản xuất gia đình</t>
  </si>
  <si>
    <t>Cúc (200.000 cây), khoai tây (100.000 cây)</t>
  </si>
  <si>
    <t>Cúc (80.000 cây), dâu tây, lan (đang nghiên cứu)</t>
  </si>
  <si>
    <t>Cúc (600.000 cây), salem (300.000 cây), đồng tiền (1.000.000 cây), trang trí (3.200.000 cây)</t>
  </si>
  <si>
    <t>Cúc (3.500.000 cây), cẩm chướng (400.000 cây), salem (200.000 cây), đồng tiền (500.000 cây), hồ điệp (3.000 cây), khoai lang (200.000 cây), dâu tây (30.000 cây)</t>
  </si>
  <si>
    <t>Salem (10.000 cây), cúc (60.000 cây), Sao tím (30.000 cây)</t>
  </si>
  <si>
    <t>Nghiên cứu: Lan hồ điệp (70.000 cây), hoa lan khác (30.000 cây)</t>
  </si>
  <si>
    <t>Cúc (50.000 cây), lan rừng (đang nghiên cứu)</t>
  </si>
  <si>
    <t>Nghiên cứu: Lan vũ nữ</t>
  </si>
  <si>
    <t>Công ty TNHH Himeji</t>
  </si>
  <si>
    <t>Nghiên cứu dự án (hoa cúc, cẩm chướng)</t>
  </si>
  <si>
    <t>0979048777</t>
  </si>
  <si>
    <t>Tổ 1, Thôn Đa Quý, Xã Xuân Thọ, Đà Lạt</t>
  </si>
  <si>
    <t>Cơ sở cấy mô Thiên Phú (Ông Hướng)</t>
  </si>
  <si>
    <t>Nghiên cứu</t>
  </si>
  <si>
    <t>Viện Nghiên cứu Khoa học Tây Nguyên</t>
  </si>
  <si>
    <t>Nguyễn Minh Huy</t>
  </si>
  <si>
    <t>0982050115</t>
  </si>
  <si>
    <t>Đồng tiền (300.000 cây), Cẩm chướng (300.000 cây), hoa hồng (5.000 cây), khoai lang (đang nghiên cứu)</t>
  </si>
  <si>
    <t>59 An Tôn, phường 5, Đà Lạt</t>
  </si>
  <si>
    <t>CB TCCL</t>
  </si>
  <si>
    <t>Công ty TNHH Rau Hoa Song
bill</t>
  </si>
  <si>
    <t>Hoàng Hoa Thám, F10, Đà Lạt</t>
  </si>
  <si>
    <t>3,46 tấn và 20. 000 phôi</t>
  </si>
  <si>
    <t>Công ty TNHH CNSH F1</t>
  </si>
  <si>
    <t>HTX An Thủy</t>
  </si>
  <si>
    <t>52/2 Trương Văn Hoàn, phường 9, Đà Lạt</t>
  </si>
  <si>
    <t>0369994999</t>
  </si>
  <si>
    <t>VƯỜN ƯƠM (04 cơ sở)</t>
  </si>
  <si>
    <t>Vườn ươm Hoàng Cúc</t>
  </si>
  <si>
    <t>36 Phù Đổng Thiên Vương, phường, Đà Lạt</t>
  </si>
  <si>
    <t>0918812068</t>
  </si>
  <si>
    <t>Hải Hiền</t>
  </si>
  <si>
    <t>46 Bế Văn Đàn, phường 12, Đà Lạt</t>
  </si>
  <si>
    <t>0922258152</t>
  </si>
  <si>
    <t>Đơn vị, Doanh nghiệp, cơ sở nuôi cấy mô</t>
  </si>
  <si>
    <t>Vũ Ngọc Tứ</t>
  </si>
  <si>
    <t>214/41 Mai Anh Đào – phường 8 – Đà Lạt – Lâm Đồng</t>
  </si>
  <si>
    <t>0911667088</t>
  </si>
  <si>
    <t>hoa cúc (250.000), địa lan (5.000), dâu tây (4.000), đồng tiền (10.000), cẩm chướng (40.000), salem (100.000), lan rừng (10.000), lan gấm (10.000), trang trí (42.000)</t>
  </si>
  <si>
    <t xml:space="preserve">lan rừng </t>
  </si>
  <si>
    <t>Lan hồ điệp</t>
  </si>
  <si>
    <t>Nghiên cứu, giảng dạy (cúc, cẩm chướng, đồng tiền)</t>
  </si>
  <si>
    <t>02633831056</t>
  </si>
  <si>
    <t>02633822234</t>
  </si>
  <si>
    <t>02633825919</t>
  </si>
  <si>
    <t>02633831529</t>
  </si>
  <si>
    <t>02633822346</t>
  </si>
  <si>
    <t>02633822246</t>
  </si>
  <si>
    <t>02633833115</t>
  </si>
  <si>
    <t>0918691443</t>
  </si>
  <si>
    <t>0917846236</t>
  </si>
  <si>
    <t>0983146448</t>
  </si>
  <si>
    <t>02633863326,
0918815484</t>
  </si>
  <si>
    <t>02633864794
0933208313</t>
  </si>
  <si>
    <t>02633811491</t>
  </si>
  <si>
    <t>02633838307</t>
  </si>
  <si>
    <t>0933240505</t>
  </si>
  <si>
    <t>02633821234</t>
  </si>
  <si>
    <t>02633879146
0908983146</t>
  </si>
  <si>
    <t>0386305659</t>
  </si>
  <si>
    <t>02633821900</t>
  </si>
  <si>
    <t>0388366705</t>
  </si>
  <si>
    <t>02633831053</t>
  </si>
  <si>
    <t>0978462503</t>
  </si>
  <si>
    <t>0986159449</t>
  </si>
  <si>
    <t>02633970628</t>
  </si>
  <si>
    <t>02633834699</t>
  </si>
  <si>
    <t>0903057333</t>
  </si>
  <si>
    <t>0983825293</t>
  </si>
  <si>
    <t>0917616761</t>
  </si>
  <si>
    <t>0335227306</t>
  </si>
  <si>
    <t>0907352111</t>
  </si>
  <si>
    <t>0912036051</t>
  </si>
  <si>
    <t>0909871439</t>
  </si>
  <si>
    <t>0363842286</t>
  </si>
  <si>
    <t>0738246345</t>
  </si>
  <si>
    <t>0962406969</t>
  </si>
  <si>
    <t>Cúc, khoai tây</t>
  </si>
  <si>
    <t>Cúc, lan rừng (đang nghiên cứu)</t>
  </si>
  <si>
    <t>Cúc, dâu tây, lan (đang nghiên cứu)</t>
  </si>
  <si>
    <t>Salem, cúc, Sao tím</t>
  </si>
  <si>
    <t>Nghiên cứu: Lan hồ điệp, hoa lan khác</t>
  </si>
  <si>
    <t>CỘNG HÒA XÃ HỘI CHỦ NGHĨA VIỆT NAM</t>
  </si>
  <si>
    <t>PHÒNG TRỒNG TRỌT</t>
  </si>
  <si>
    <t>Độc lập - Tự do - Hạnh phúc</t>
  </si>
  <si>
    <t>Kính gửi: Công ty TNHH DV KHKT Khoa Đăng</t>
  </si>
  <si>
    <t>PHÓ CHI CỤC TRƯỞNG</t>
  </si>
  <si>
    <t>Đà Lạt, ngày 16 tháng 3 năm 2020</t>
  </si>
  <si>
    <t>CS giống cây trồng Hải Hiền</t>
  </si>
  <si>
    <t>46 Thái phiên, Phường 12, Tp Đà Lạt</t>
  </si>
  <si>
    <t>Lan vũ nữ</t>
  </si>
  <si>
    <t>Cúc (160.000 cây), Hồng môn (1.000 cây), Phúc bồn tử  (14.000 cây), Chuối (30.000 cây), lan (95.000 cây)</t>
  </si>
  <si>
    <t>Công Ty Cổ Phần Cây Giống Cao Nguyên (HIVICO)</t>
  </si>
  <si>
    <t>Công ty TNHH MTV Nông sản Quốc Thái</t>
  </si>
  <si>
    <t>CS Thanh Tú</t>
  </si>
  <si>
    <t>42/36 Nam Hồ, phường 11, Đà Lạt</t>
  </si>
  <si>
    <t>0912091378</t>
  </si>
  <si>
    <t>đồng tiền (10.000 cây), khoai tây (10.000 cây), dâu tây (10.000 cây)</t>
  </si>
  <si>
    <t>Công ty TNHH Vĩnh Tiến</t>
  </si>
  <si>
    <t>162-164 Phạm Ngọc Thạch, phường 5, Đà Lạt</t>
  </si>
  <si>
    <t xml:space="preserve">Atiso </t>
  </si>
  <si>
    <t>4 tấn</t>
  </si>
  <si>
    <t>1,8 tấn</t>
  </si>
  <si>
    <t>18 tấn</t>
  </si>
  <si>
    <t>37/4 Xô Viết Nghệ Tĩnh, phường 7, Đà Lạt</t>
  </si>
  <si>
    <t>Công ty Hùng Tâm</t>
  </si>
  <si>
    <t>Công ty CP Nông nghiệp và du lịch sinh thái Môi trường Xanh</t>
  </si>
  <si>
    <t>Thôn 3, Gia Lâm, Lâm Hà</t>
  </si>
  <si>
    <t>02633852119</t>
  </si>
  <si>
    <t>TỔNG</t>
  </si>
  <si>
    <t>Xuất khẩu</t>
  </si>
  <si>
    <t>Cúc (400.000 cây), khoai tây (100.000 cây)</t>
  </si>
  <si>
    <t>1 tấn</t>
  </si>
  <si>
    <t>27,8 tấn</t>
  </si>
  <si>
    <t>Cúc (20.000 cây), cẩm chướng (250.000 cây), salem (50.000 cây), đồng tiền (100.000 cây), Dâu tây (145.000 cây), địa lan (10.000 cây), chanh dây (5.000 cây), hồng môn (1.000 cây), hoa trang trí (83.000)</t>
  </si>
  <si>
    <t>33.400.000 cây</t>
  </si>
  <si>
    <t>Định hướng 2025</t>
  </si>
  <si>
    <t>66.000.000 cây</t>
  </si>
  <si>
    <t xml:space="preserve">Phụ lục 1. THỐNG KÊ CÁC CƠ SỞ NUÔI CẤY MÔ TRÊN ĐỊA BÀN TỈNH LÂM ĐỒNG </t>
  </si>
  <si>
    <t>3879146
 0908983146</t>
  </si>
  <si>
    <t>Địa lan, phong lan, lan gấm, cúc, chuối</t>
  </si>
  <si>
    <t>Khoai tây, dâu tây, cúc</t>
  </si>
  <si>
    <t>Cúc, cẩm chướng, salem, đồng tiền, Dâu tây, địa lan, chanh dây, hồng môn, hoa trang trí</t>
  </si>
  <si>
    <t>Cúc, Hồng môn, Phúc bồn tử, Chuối, lan</t>
  </si>
  <si>
    <t>Nghiên cứu, giảng dạy</t>
  </si>
  <si>
    <t>Cây trang trí, Cúc, salem, đồng tiền</t>
  </si>
  <si>
    <t>Salem, đồng tiền, cẩm chướng, trang trí</t>
  </si>
  <si>
    <t>Hoa lan hồ điệp, đồng tiền, salem, loa kèn</t>
  </si>
  <si>
    <t>Cúc, dâu tây, lan</t>
  </si>
  <si>
    <t>Cẩm chướng, Cúc, dâu tây, khoai lang, địa lan, khoai tây, cây trang trí</t>
  </si>
  <si>
    <t xml:space="preserve">Cúc, salem, sao tím </t>
  </si>
  <si>
    <t>Cúc, cẩm chướng, cây trang trí</t>
  </si>
  <si>
    <t>Cúc, ngàn sao, salem</t>
  </si>
  <si>
    <t>hoa cúc, địa lan, dâu tây, đồng tiền, cẩm chướng, salem, lan rừng, lan gấm, trang trí</t>
  </si>
  <si>
    <t>đồng tiền, khoai tây, dâu tây</t>
  </si>
  <si>
    <t xml:space="preserve">Salem, cúc, Sao tím </t>
  </si>
  <si>
    <t>Đồng tiền, Cẩm chướng, hoa hồng, khoai lang (đang nghiên cứu)</t>
  </si>
  <si>
    <t>Salem, đồng tiền, dâu tây, trang trí</t>
  </si>
  <si>
    <t xml:space="preserve">Cẩm chướng, địa lan, dâu tây, khoai lang, trang trí </t>
  </si>
  <si>
    <t>Hoa lan, sâm ngọc linh</t>
  </si>
  <si>
    <t>Cúc, dâu tây, salem</t>
  </si>
  <si>
    <t>sao tím, đồng tiền, trang trí</t>
  </si>
  <si>
    <t>Cúc, salem, đồng tiền, khoai lang, dâu tây</t>
  </si>
  <si>
    <t>Khoai tây (2.000.000 cây), dâu tây (200.000 cây), cúc (1.200.000 cây), cẩm chướng (200.000 cây), salem (60.000 cây), đồng tiền (50.000 cây), chuối laba (20.000 cây),</t>
  </si>
  <si>
    <t>trang trí (5.823.807 cây)</t>
  </si>
  <si>
    <t>Cúc (240.000 cây), dâu tây (12.000 cây)</t>
  </si>
  <si>
    <t>Cúc (1.000.000 cây), dâu tây (10.000 cây), lan (20.000 cây đang nghiên cứu)</t>
  </si>
  <si>
    <t>Nghiên cứu: Lan 200.000 cây</t>
  </si>
  <si>
    <t>Nghiên cứu,  Lan rừng</t>
  </si>
  <si>
    <t xml:space="preserve"> x </t>
  </si>
  <si>
    <t>DT năm 2021 (ha)</t>
  </si>
  <si>
    <t>Nhu cầu giống 2021</t>
  </si>
  <si>
    <t>NHU CẦU GIỐNG CHUYỂN ĐỔI, TRỒNG MỚI NĂM 2021</t>
  </si>
  <si>
    <t>01238246345</t>
  </si>
  <si>
    <t>Cây trang trí (5.800.000 cây), Cúc (232.000 cây), salem (21.400 cây), đồng tiền (101.000 cây)</t>
  </si>
  <si>
    <t>Hoa lan hồ điệp (9.860 cây), đồng tiền (164.640 cây),</t>
  </si>
  <si>
    <t>Salem (51.000 cây), đồng tiền (6.000 cây), địa lan (1.000 cây), dâu tây (201.000 cây), cúc (48.000 cây), trang trí (2.000.000 cây)</t>
  </si>
  <si>
    <t>02633863326, 0918815484</t>
  </si>
  <si>
    <t>02633864794, 0933208313</t>
  </si>
  <si>
    <t>02633821844</t>
  </si>
  <si>
    <t>Nhu cầu giống 2022 (Cây, chồi)</t>
  </si>
  <si>
    <t>1.8</t>
  </si>
  <si>
    <t>Nhập khẩu 2021</t>
  </si>
  <si>
    <t>Khoai lang, cây trang trí</t>
  </si>
  <si>
    <t>Cúc, salem, đồng tiền, khoai lang, dâu tây, cây trang trí, cẩm chướng</t>
  </si>
  <si>
    <t xml:space="preserve">Cúc </t>
  </si>
  <si>
    <t>Cẩm chướng (500.000 cây), địa lan (100.000 cây), dâu tây (300.000 cây), khoai lang (200.000 cây), trang trí (1.000.000 cây)</t>
  </si>
  <si>
    <t>Cẩm chướng (190.000 cây), Cúc (100.000 cây), dâu tây (100.000 cây), khoai lang (100.000 cây), địa lan (50.000 cây), khoai tây (100.000 cây), cây trang trí (200.000 cây)</t>
  </si>
  <si>
    <t>Đường Điện Biên Phủ, thôn Đăng Lèn, Thị trấn Lạc Dương, Huyện Lạc Dương, Tỉnh Lâm Đồng, Việt Nam</t>
  </si>
  <si>
    <t>0975 558 777</t>
  </si>
  <si>
    <t>Công ty TNHH Công nghệ Sinh học Đất Xanh</t>
  </si>
  <si>
    <t>Đỗ Thị Tâm</t>
  </si>
  <si>
    <t>0909110053</t>
  </si>
  <si>
    <t>đồng tiền (10.000), cẩm chướng (10.000), trang trí (42.500)</t>
  </si>
  <si>
    <t>Công ty TNHH Công nghệ Sinh học Mai Trung</t>
  </si>
  <si>
    <t>155/3 đường Trần Quang Khải, phường 8, Đà Lạt</t>
  </si>
  <si>
    <t>0937428279</t>
  </si>
  <si>
    <t>trang trí</t>
  </si>
  <si>
    <t>trang trí (4.233.123 cây)</t>
  </si>
  <si>
    <t>Cúc, Đồng tiền, Cẩm chướng, khoai lang (đang nghiên cứu)</t>
  </si>
  <si>
    <t>Số 1, Hoàng Văn Thụ, p4, Tp Đà Lạt</t>
  </si>
  <si>
    <t>Công ty TNHH MTV Green4U</t>
  </si>
  <si>
    <t>Lô L6, Khu quy hoạch An Sơn, Phường 4, Đà Lạt</t>
  </si>
  <si>
    <t>0977781139</t>
  </si>
  <si>
    <t>Công ty CP CNSH Mũ Rơm Xanh</t>
  </si>
  <si>
    <t>Sô E43 Hoàng Diệu, P5, Đà Lạt</t>
  </si>
  <si>
    <t>0816654823</t>
  </si>
  <si>
    <t xml:space="preserve">Đồng tiền </t>
  </si>
  <si>
    <t>Công ty TNHH CNSH Hùng Tâm</t>
  </si>
  <si>
    <t>Số 101 Hoàng Diệu, P.5, Tp Đà Lạt</t>
  </si>
  <si>
    <t>0969.310.053</t>
  </si>
  <si>
    <t>26B Trạng Trình, Phường 9, Đà Lạt</t>
  </si>
  <si>
    <t>62 Hùng Vương, Phường 9, Tp Đà Lạt</t>
  </si>
  <si>
    <t>Phạm Quỳnh Dương</t>
  </si>
  <si>
    <t>Tổ Tự Tạo 1, phường 11</t>
  </si>
  <si>
    <t>0979582547</t>
  </si>
  <si>
    <t>Đào Lợi</t>
  </si>
  <si>
    <t>Tổ Trại Mát, phường 11</t>
  </si>
  <si>
    <t>Salem, đồng tiền</t>
  </si>
  <si>
    <t>Cơ Sở Giống Cúc Tấn Cường</t>
  </si>
  <si>
    <t>Số 485 Tự Phước, P11, Đà Lạt</t>
  </si>
  <si>
    <t>0932112328</t>
  </si>
  <si>
    <t xml:space="preserve">Nguyễn Đăng Viết Huỳnh </t>
  </si>
  <si>
    <t>267 Nguyên Tử Lực, F8, Đà Lạt</t>
  </si>
  <si>
    <t>Công ty Hoàng Nguyên Garden</t>
  </si>
  <si>
    <t>CBTCCL</t>
  </si>
  <si>
    <t>Vinh</t>
  </si>
  <si>
    <t>Trung Hiệp, Hiệp An</t>
  </si>
  <si>
    <t>0919162089</t>
  </si>
  <si>
    <t>0974828687</t>
  </si>
  <si>
    <t>A11 - A12, Trường Đại Học Đà Lạt , Số 1 , Phù Đổng Thiên Vương, Phường 8, Tp. Đà Lạt</t>
  </si>
  <si>
    <t>0916680038</t>
  </si>
  <si>
    <t>PHỤ LỤC 2. DANH SÁCH CÁC CƠ SỞ NUÔI CẤY MÔ TRÊN ĐỊA BÀN TỈNH LÂM ĐỒNG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</si>
</sst>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 _₫_-;\-* #,##0\ _₫_-;_-* &quot;-&quot;??\ _₫_-;_-@_-"/>
    <numFmt numFmtId="167" formatCode="#,##0.0;[Red]#,##0.0"/>
    <numFmt numFmtId="168" formatCode="_-* #,##0.0\ _₫_-;\-* #,##0.0\ _₫_-;_-* &quot;-&quot;??\ _₫_-;_-@_-"/>
    <numFmt numFmtId="169" formatCode="#,##0;[Red]#,##0"/>
    <numFmt numFmtId="170" formatCode="_(* #,##0.0_);_(* \(#,##0.0\);_(* &quot;-&quot;??_);_(@_)"/>
    <numFmt numFmtId="171" formatCode="&quot;Yes&quot;;&quot;Yes&quot;;&quot;No&quot;"/>
    <numFmt numFmtId="172" formatCode="&quot;True&quot;;&quot;True&quot;;&quot;False&quot;"/>
    <numFmt numFmtId="173" formatCode="&quot;On&quot;;&quot;On&quot;;&quot;Off&quot;"/>
    <numFmt numFmtId="174" formatCode="[$€-2]\ #,##0.00_);[Red]\([$€-2]\ #,##0.00\)"/>
    <numFmt numFmtId="175" formatCode="_(* #,##0.000_);_(* \(#,##0.000\);_(* &quot;-&quot;??_);_(@_)"/>
    <numFmt numFmtId="176" formatCode="_(* #,##0.0000_);_(* \(#,##0.0000\);_(* &quot;-&quot;??_);_(@_)"/>
    <numFmt numFmtId="177" formatCode="_(* #,##0.00000_);_(* \(#,##0.00000\);_(* &quot;-&quot;??_);_(@_)"/>
    <numFmt numFmtId="178" formatCode="_(* #,##0.000000_);_(* \(#,##0.000000\);_(* &quot;-&quot;??_);_(@_)"/>
    <numFmt numFmtId="179" formatCode="_(* #,##0.0000000_);_(* \(#,##0.0000000\);_(* &quot;-&quot;??_);_(@_)"/>
    <numFmt numFmtId="180" formatCode="_(* #,##0.00000000_);_(* \(#,##0.00000000\);_(* &quot;-&quot;??_);_(@_)"/>
  </numFmts>
  <fonts count="71">
    <font>
      <sz val="10"/>
      <name val="Arial"/>
      <family val="0"/>
    </font>
    <font>
      <b/>
      <sz val="13"/>
      <color indexed="8"/>
      <name val="Times New Roman"/>
      <family val="1"/>
    </font>
    <font>
      <sz val="13"/>
      <color indexed="8"/>
      <name val="Times New Roman"/>
      <family val="1"/>
    </font>
    <font>
      <sz val="12"/>
      <name val="Times New Roman"/>
      <family val="1"/>
    </font>
    <font>
      <sz val="14"/>
      <color indexed="8"/>
      <name val="Times New Roman"/>
      <family val="1"/>
    </font>
    <font>
      <sz val="8"/>
      <name val="Arial"/>
      <family val="2"/>
    </font>
    <font>
      <sz val="13"/>
      <color indexed="8"/>
      <name val="Cambria"/>
      <family val="1"/>
    </font>
    <font>
      <i/>
      <sz val="13"/>
      <color indexed="8"/>
      <name val="Cambria"/>
      <family val="1"/>
    </font>
    <font>
      <b/>
      <sz val="13"/>
      <color indexed="8"/>
      <name val="Cambria"/>
      <family val="1"/>
    </font>
    <font>
      <b/>
      <sz val="12"/>
      <name val="Times New Roman"/>
      <family val="1"/>
    </font>
    <font>
      <sz val="12"/>
      <name val="Arial"/>
      <family val="2"/>
    </font>
    <font>
      <sz val="12"/>
      <color indexed="10"/>
      <name val="Times New Roman"/>
      <family val="1"/>
    </font>
    <font>
      <sz val="12"/>
      <color indexed="8"/>
      <name val="Times New Roman"/>
      <family val="1"/>
    </font>
    <font>
      <b/>
      <sz val="12"/>
      <color indexed="8"/>
      <name val="Times New Roman"/>
      <family val="1"/>
    </font>
    <font>
      <sz val="12"/>
      <color indexed="8"/>
      <name val="Arial"/>
      <family val="2"/>
    </font>
    <font>
      <i/>
      <u val="single"/>
      <sz val="12"/>
      <name val="Times New Roman"/>
      <family val="1"/>
    </font>
    <font>
      <sz val="10"/>
      <name val="Times New Roman"/>
      <family val="1"/>
    </font>
    <font>
      <b/>
      <sz val="10"/>
      <name val="Times New Roman"/>
      <family val="1"/>
    </font>
    <font>
      <b/>
      <sz val="10"/>
      <name val="Arial"/>
      <family val="2"/>
    </font>
    <font>
      <b/>
      <sz val="14"/>
      <color indexed="8"/>
      <name val="Times New Roman"/>
      <family val="1"/>
    </font>
    <font>
      <sz val="11"/>
      <color indexed="8"/>
      <name val="Times New Roman"/>
      <family val="2"/>
    </font>
    <font>
      <b/>
      <sz val="11"/>
      <color indexed="8"/>
      <name val="Times New Roman"/>
      <family val="2"/>
    </font>
    <font>
      <b/>
      <sz val="11"/>
      <name val="Times New Roman"/>
      <family val="1"/>
    </font>
    <font>
      <i/>
      <sz val="14"/>
      <color indexed="8"/>
      <name val="Times New Roman"/>
      <family val="1"/>
    </font>
    <font>
      <b/>
      <sz val="14"/>
      <name val="Times New Roman"/>
      <family val="1"/>
    </font>
    <font>
      <i/>
      <sz val="12"/>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Times New Roman"/>
      <family val="1"/>
    </font>
    <font>
      <sz val="13"/>
      <color theme="1"/>
      <name val="Times New Roman"/>
      <family val="1"/>
    </font>
    <font>
      <sz val="12"/>
      <color theme="1"/>
      <name val="Times New Roman"/>
      <family val="1"/>
    </font>
    <font>
      <b/>
      <sz val="12"/>
      <color theme="1"/>
      <name val="Times New Roman"/>
      <family val="1"/>
    </font>
    <font>
      <sz val="12"/>
      <color theme="1"/>
      <name val="Arial"/>
      <family val="2"/>
    </font>
    <font>
      <sz val="14"/>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83">
    <xf numFmtId="0" fontId="0" fillId="0" borderId="0" xfId="0" applyAlignment="1">
      <alignment/>
    </xf>
    <xf numFmtId="164" fontId="1" fillId="0" borderId="10" xfId="42" applyNumberFormat="1" applyFont="1" applyBorder="1" applyAlignment="1">
      <alignment/>
    </xf>
    <xf numFmtId="0" fontId="1" fillId="0" borderId="10" xfId="0" applyFont="1" applyBorder="1" applyAlignment="1">
      <alignment/>
    </xf>
    <xf numFmtId="0" fontId="1" fillId="0" borderId="10" xfId="0" applyFont="1" applyBorder="1" applyAlignment="1">
      <alignment/>
    </xf>
    <xf numFmtId="164" fontId="2" fillId="0" borderId="10" xfId="42" applyNumberFormat="1" applyFont="1" applyBorder="1" applyAlignment="1">
      <alignment horizontal="center" vertical="center" wrapText="1"/>
    </xf>
    <xf numFmtId="164" fontId="2" fillId="0" borderId="10" xfId="42"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quotePrefix="1">
      <alignment horizontal="center" vertical="center" wrapText="1"/>
    </xf>
    <xf numFmtId="0" fontId="2" fillId="0" borderId="11" xfId="0" applyFont="1" applyFill="1" applyBorder="1" applyAlignment="1">
      <alignment horizontal="center" vertical="center" wrapText="1"/>
    </xf>
    <xf numFmtId="0" fontId="0" fillId="0" borderId="0" xfId="0" applyFill="1" applyAlignment="1">
      <alignment/>
    </xf>
    <xf numFmtId="0" fontId="3" fillId="0" borderId="11" xfId="0" applyFont="1" applyFill="1" applyBorder="1" applyAlignment="1" quotePrefix="1">
      <alignment horizontal="center" vertical="center" wrapText="1"/>
    </xf>
    <xf numFmtId="0" fontId="3"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10" xfId="0" applyFont="1" applyFill="1" applyBorder="1" applyAlignment="1" quotePrefix="1">
      <alignment horizontal="center" vertical="center" wrapText="1"/>
    </xf>
    <xf numFmtId="3"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quotePrefix="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0" xfId="0" applyFont="1" applyAlignment="1">
      <alignment wrapText="1"/>
    </xf>
    <xf numFmtId="0" fontId="2" fillId="0" borderId="0" xfId="0" applyFont="1" applyAlignment="1">
      <alignment/>
    </xf>
    <xf numFmtId="165" fontId="2" fillId="0" borderId="0" xfId="0" applyNumberFormat="1" applyFont="1" applyAlignment="1">
      <alignment/>
    </xf>
    <xf numFmtId="43" fontId="2" fillId="0" borderId="0" xfId="0" applyNumberFormat="1" applyFont="1" applyAlignment="1">
      <alignment/>
    </xf>
    <xf numFmtId="0" fontId="1" fillId="33" borderId="10" xfId="0" applyFont="1" applyFill="1" applyBorder="1" applyAlignment="1">
      <alignment wrapText="1"/>
    </xf>
    <xf numFmtId="166" fontId="2" fillId="0" borderId="0" xfId="0" applyNumberFormat="1" applyFont="1" applyAlignment="1">
      <alignment/>
    </xf>
    <xf numFmtId="164" fontId="2" fillId="0" borderId="10" xfId="0" applyNumberFormat="1" applyFont="1" applyBorder="1" applyAlignment="1">
      <alignment/>
    </xf>
    <xf numFmtId="164" fontId="2" fillId="0" borderId="10" xfId="42" applyNumberFormat="1" applyFont="1" applyBorder="1" applyAlignment="1">
      <alignment/>
    </xf>
    <xf numFmtId="166" fontId="6" fillId="0" borderId="10" xfId="42" applyNumberFormat="1" applyFont="1" applyBorder="1" applyAlignment="1">
      <alignment/>
    </xf>
    <xf numFmtId="168" fontId="6" fillId="0" borderId="10" xfId="42" applyNumberFormat="1" applyFont="1" applyBorder="1" applyAlignment="1">
      <alignment/>
    </xf>
    <xf numFmtId="0" fontId="7" fillId="0" borderId="10" xfId="0" applyFont="1" applyFill="1" applyBorder="1" applyAlignment="1">
      <alignment/>
    </xf>
    <xf numFmtId="0" fontId="6" fillId="0" borderId="10" xfId="0" applyFont="1" applyBorder="1" applyAlignment="1">
      <alignment/>
    </xf>
    <xf numFmtId="0" fontId="2" fillId="34" borderId="0" xfId="0" applyFont="1" applyFill="1" applyAlignment="1">
      <alignment/>
    </xf>
    <xf numFmtId="166" fontId="6" fillId="34" borderId="10" xfId="42" applyNumberFormat="1" applyFont="1" applyFill="1" applyBorder="1" applyAlignment="1">
      <alignment/>
    </xf>
    <xf numFmtId="0" fontId="7" fillId="34" borderId="10" xfId="0" applyFont="1" applyFill="1" applyBorder="1" applyAlignment="1">
      <alignment/>
    </xf>
    <xf numFmtId="0" fontId="6" fillId="34" borderId="10" xfId="0" applyFont="1" applyFill="1" applyBorder="1" applyAlignment="1">
      <alignment/>
    </xf>
    <xf numFmtId="164" fontId="1" fillId="0" borderId="10" xfId="0" applyNumberFormat="1" applyFont="1" applyBorder="1" applyAlignment="1">
      <alignment/>
    </xf>
    <xf numFmtId="166" fontId="8" fillId="0" borderId="10" xfId="42" applyNumberFormat="1" applyFont="1" applyBorder="1" applyAlignment="1">
      <alignment/>
    </xf>
    <xf numFmtId="168" fontId="8" fillId="0" borderId="10" xfId="42" applyNumberFormat="1" applyFont="1" applyBorder="1" applyAlignment="1">
      <alignment/>
    </xf>
    <xf numFmtId="0" fontId="8" fillId="0" borderId="10" xfId="0" applyFont="1" applyFill="1" applyBorder="1" applyAlignment="1">
      <alignment horizontal="left"/>
    </xf>
    <xf numFmtId="0" fontId="8" fillId="0" borderId="10" xfId="0" applyFont="1" applyBorder="1" applyAlignment="1">
      <alignment horizontal="center"/>
    </xf>
    <xf numFmtId="0" fontId="1" fillId="0" borderId="11" xfId="0" applyFont="1" applyBorder="1" applyAlignment="1">
      <alignment vertical="center" wrapText="1"/>
    </xf>
    <xf numFmtId="0" fontId="1" fillId="0" borderId="11" xfId="0" applyFont="1" applyBorder="1" applyAlignment="1">
      <alignment vertical="center"/>
    </xf>
    <xf numFmtId="0" fontId="9" fillId="35" borderId="10"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0" xfId="0" applyFont="1" applyFill="1" applyBorder="1" applyAlignment="1">
      <alignment horizontal="left" vertical="center" wrapText="1"/>
    </xf>
    <xf numFmtId="164" fontId="9" fillId="0" borderId="10" xfId="42"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164" fontId="3" fillId="0" borderId="10" xfId="42" applyNumberFormat="1" applyFont="1" applyFill="1" applyBorder="1" applyAlignment="1">
      <alignment horizontal="center" vertical="center" wrapText="1"/>
    </xf>
    <xf numFmtId="164" fontId="3" fillId="0" borderId="10" xfId="42" applyNumberFormat="1" applyFont="1" applyFill="1" applyBorder="1" applyAlignment="1">
      <alignment horizontal="left" vertical="center" wrapText="1"/>
    </xf>
    <xf numFmtId="0" fontId="10" fillId="0" borderId="10" xfId="0" applyFont="1" applyFill="1" applyBorder="1" applyAlignment="1">
      <alignment horizontal="center" vertical="center" wrapText="1"/>
    </xf>
    <xf numFmtId="164" fontId="10" fillId="0" borderId="10" xfId="42" applyNumberFormat="1"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64" fontId="12" fillId="0" borderId="10" xfId="42" applyNumberFormat="1" applyFont="1" applyFill="1" applyBorder="1" applyAlignment="1">
      <alignment horizontal="center" vertical="center" wrapText="1"/>
    </xf>
    <xf numFmtId="164" fontId="3" fillId="0" borderId="10" xfId="42" applyNumberFormat="1" applyFont="1" applyFill="1" applyBorder="1" applyAlignment="1" quotePrefix="1">
      <alignment horizontal="center" vertical="center" wrapText="1"/>
    </xf>
    <xf numFmtId="0" fontId="9" fillId="36" borderId="10" xfId="0" applyFont="1" applyFill="1" applyBorder="1" applyAlignment="1">
      <alignment horizontal="center" vertical="center" wrapText="1"/>
    </xf>
    <xf numFmtId="0" fontId="9" fillId="36" borderId="10" xfId="0" applyFont="1" applyFill="1" applyBorder="1" applyAlignment="1">
      <alignment horizontal="left" vertical="center" wrapText="1"/>
    </xf>
    <xf numFmtId="0" fontId="9" fillId="37"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9" fillId="37" borderId="10" xfId="0" applyFont="1" applyFill="1" applyBorder="1" applyAlignment="1">
      <alignment horizontal="left" vertical="center" wrapText="1"/>
    </xf>
    <xf numFmtId="164" fontId="9" fillId="37" borderId="10" xfId="42" applyNumberFormat="1" applyFont="1" applyFill="1" applyBorder="1" applyAlignment="1">
      <alignment horizontal="center" vertical="center" wrapText="1"/>
    </xf>
    <xf numFmtId="164" fontId="9" fillId="37" borderId="10" xfId="0" applyNumberFormat="1" applyFont="1" applyFill="1" applyBorder="1" applyAlignment="1">
      <alignment horizontal="left" vertical="center" wrapText="1"/>
    </xf>
    <xf numFmtId="0" fontId="13" fillId="35" borderId="10"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5" borderId="10" xfId="0" applyFont="1" applyFill="1" applyBorder="1" applyAlignment="1">
      <alignment horizontal="center" vertical="center" wrapText="1"/>
    </xf>
    <xf numFmtId="164" fontId="3" fillId="35" borderId="10" xfId="42" applyNumberFormat="1" applyFont="1" applyFill="1" applyBorder="1" applyAlignment="1">
      <alignment horizontal="center" vertical="center" wrapText="1"/>
    </xf>
    <xf numFmtId="164" fontId="3" fillId="0" borderId="0" xfId="42" applyNumberFormat="1" applyFont="1" applyFill="1" applyBorder="1" applyAlignment="1">
      <alignment horizontal="left" vertical="center" wrapText="1"/>
    </xf>
    <xf numFmtId="43" fontId="3" fillId="0" borderId="10" xfId="42" applyNumberFormat="1" applyFont="1" applyFill="1" applyBorder="1" applyAlignment="1">
      <alignment horizontal="center" vertical="center" wrapText="1"/>
    </xf>
    <xf numFmtId="43" fontId="9" fillId="35" borderId="10" xfId="0" applyNumberFormat="1" applyFont="1" applyFill="1" applyBorder="1" applyAlignment="1">
      <alignment horizontal="center" vertical="center" wrapText="1"/>
    </xf>
    <xf numFmtId="164" fontId="9" fillId="35" borderId="13" xfId="42" applyNumberFormat="1" applyFont="1" applyFill="1" applyBorder="1" applyAlignment="1">
      <alignment horizontal="center" vertical="center" wrapText="1"/>
    </xf>
    <xf numFmtId="164" fontId="3" fillId="0" borderId="13" xfId="42" applyNumberFormat="1" applyFont="1" applyFill="1" applyBorder="1" applyAlignment="1">
      <alignment horizontal="left" vertical="center" wrapText="1"/>
    </xf>
    <xf numFmtId="0" fontId="9" fillId="36" borderId="13" xfId="0" applyFont="1" applyFill="1" applyBorder="1" applyAlignment="1">
      <alignment horizontal="left" vertical="center" wrapText="1"/>
    </xf>
    <xf numFmtId="164" fontId="9" fillId="37"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Alignment="1">
      <alignment horizontal="center" vertical="center"/>
    </xf>
    <xf numFmtId="164" fontId="9" fillId="0" borderId="0" xfId="42" applyNumberFormat="1" applyFont="1" applyFill="1" applyAlignment="1">
      <alignment horizontal="center" vertical="center"/>
    </xf>
    <xf numFmtId="164" fontId="3" fillId="0" borderId="0" xfId="42" applyNumberFormat="1" applyFont="1" applyFill="1" applyAlignment="1">
      <alignment/>
    </xf>
    <xf numFmtId="0" fontId="3" fillId="0" borderId="0" xfId="0" applyFont="1" applyFill="1" applyAlignment="1">
      <alignment/>
    </xf>
    <xf numFmtId="0" fontId="9" fillId="0" borderId="0" xfId="0" applyFont="1" applyAlignment="1">
      <alignment horizontal="center" vertical="center" wrapText="1"/>
    </xf>
    <xf numFmtId="164" fontId="10" fillId="0" borderId="0" xfId="42" applyNumberFormat="1" applyFont="1" applyFill="1" applyAlignment="1">
      <alignment horizontal="center"/>
    </xf>
    <xf numFmtId="0" fontId="9" fillId="0" borderId="14" xfId="0" applyFont="1" applyBorder="1" applyAlignment="1">
      <alignment vertical="center"/>
    </xf>
    <xf numFmtId="0" fontId="9" fillId="0" borderId="0" xfId="0" applyFont="1" applyBorder="1" applyAlignment="1">
      <alignment horizontal="center" vertical="center"/>
    </xf>
    <xf numFmtId="0" fontId="10" fillId="0" borderId="0" xfId="0" applyFont="1" applyFill="1" applyAlignment="1">
      <alignment horizontal="center"/>
    </xf>
    <xf numFmtId="164" fontId="10" fillId="0" borderId="0" xfId="42" applyNumberFormat="1" applyFont="1" applyFill="1" applyAlignment="1">
      <alignment/>
    </xf>
    <xf numFmtId="0" fontId="10" fillId="0" borderId="0" xfId="0" applyFont="1" applyFill="1" applyAlignment="1">
      <alignment/>
    </xf>
    <xf numFmtId="164" fontId="14" fillId="0" borderId="10" xfId="42" applyNumberFormat="1" applyFont="1" applyFill="1" applyBorder="1" applyAlignment="1">
      <alignment/>
    </xf>
    <xf numFmtId="0" fontId="10" fillId="0" borderId="10" xfId="0" applyFont="1" applyFill="1" applyBorder="1" applyAlignment="1">
      <alignment/>
    </xf>
    <xf numFmtId="0" fontId="10" fillId="0" borderId="10" xfId="0" applyFont="1" applyFill="1" applyBorder="1" applyAlignment="1">
      <alignment/>
    </xf>
    <xf numFmtId="0" fontId="10" fillId="0" borderId="0" xfId="0" applyFont="1" applyFill="1" applyAlignment="1">
      <alignment/>
    </xf>
    <xf numFmtId="164" fontId="10" fillId="0" borderId="10" xfId="42" applyNumberFormat="1" applyFont="1" applyBorder="1" applyAlignment="1">
      <alignment/>
    </xf>
    <xf numFmtId="0" fontId="9" fillId="0" borderId="10" xfId="0" applyFont="1" applyFill="1" applyBorder="1" applyAlignment="1">
      <alignment horizontal="left"/>
    </xf>
    <xf numFmtId="0" fontId="9" fillId="0" borderId="0" xfId="0" applyFont="1" applyFill="1" applyAlignment="1">
      <alignment horizontal="left"/>
    </xf>
    <xf numFmtId="164" fontId="12" fillId="0" borderId="10" xfId="42" applyNumberFormat="1" applyFont="1" applyFill="1" applyBorder="1" applyAlignment="1">
      <alignment horizontal="left"/>
    </xf>
    <xf numFmtId="0" fontId="3" fillId="0" borderId="10" xfId="0" applyFont="1" applyFill="1" applyBorder="1" applyAlignment="1">
      <alignment/>
    </xf>
    <xf numFmtId="164" fontId="12" fillId="0" borderId="10" xfId="42" applyNumberFormat="1" applyFont="1" applyFill="1" applyBorder="1" applyAlignment="1">
      <alignment/>
    </xf>
    <xf numFmtId="164" fontId="12" fillId="36" borderId="10" xfId="42" applyNumberFormat="1" applyFont="1" applyFill="1" applyBorder="1" applyAlignment="1">
      <alignment/>
    </xf>
    <xf numFmtId="0" fontId="3" fillId="36" borderId="10" xfId="0" applyFont="1" applyFill="1" applyBorder="1" applyAlignment="1">
      <alignment/>
    </xf>
    <xf numFmtId="0" fontId="3" fillId="36" borderId="0" xfId="0" applyFont="1" applyFill="1" applyAlignment="1">
      <alignment/>
    </xf>
    <xf numFmtId="0" fontId="12" fillId="0" borderId="0" xfId="0" applyFont="1" applyFill="1" applyAlignment="1">
      <alignment/>
    </xf>
    <xf numFmtId="0" fontId="12" fillId="0" borderId="10" xfId="0" applyFont="1" applyFill="1" applyBorder="1" applyAlignment="1">
      <alignment/>
    </xf>
    <xf numFmtId="164" fontId="3" fillId="0" borderId="10" xfId="42" applyNumberFormat="1" applyFont="1" applyFill="1" applyBorder="1" applyAlignment="1">
      <alignment/>
    </xf>
    <xf numFmtId="164" fontId="10" fillId="0" borderId="10" xfId="42" applyNumberFormat="1" applyFont="1" applyFill="1" applyBorder="1" applyAlignment="1">
      <alignment/>
    </xf>
    <xf numFmtId="164" fontId="13" fillId="0" borderId="10" xfId="42" applyNumberFormat="1" applyFont="1" applyFill="1" applyBorder="1" applyAlignment="1">
      <alignment horizontal="right" vertical="center" wrapText="1"/>
    </xf>
    <xf numFmtId="0" fontId="9" fillId="0" borderId="0" xfId="0" applyFont="1" applyFill="1" applyAlignment="1">
      <alignment/>
    </xf>
    <xf numFmtId="170" fontId="10" fillId="0" borderId="0" xfId="42" applyNumberFormat="1" applyFont="1" applyFill="1" applyAlignment="1">
      <alignment/>
    </xf>
    <xf numFmtId="43" fontId="10" fillId="0" borderId="0" xfId="42" applyNumberFormat="1" applyFont="1" applyFill="1" applyAlignment="1">
      <alignment/>
    </xf>
    <xf numFmtId="0" fontId="3" fillId="0" borderId="0" xfId="0" applyFont="1" applyFill="1" applyAlignment="1">
      <alignment horizontal="center"/>
    </xf>
    <xf numFmtId="0" fontId="3" fillId="0" borderId="0" xfId="0" applyFont="1" applyFill="1" applyAlignment="1">
      <alignment horizontal="right"/>
    </xf>
    <xf numFmtId="0" fontId="11" fillId="33" borderId="10" xfId="0" applyFont="1" applyFill="1" applyBorder="1" applyAlignment="1">
      <alignment horizontal="left" vertical="center" wrapText="1"/>
    </xf>
    <xf numFmtId="164" fontId="11" fillId="33" borderId="10" xfId="42" applyNumberFormat="1" applyFont="1" applyFill="1" applyBorder="1" applyAlignment="1">
      <alignment horizontal="center" vertical="center" wrapText="1"/>
    </xf>
    <xf numFmtId="0" fontId="11" fillId="33" borderId="10" xfId="0" applyFont="1" applyFill="1" applyBorder="1" applyAlignment="1">
      <alignment/>
    </xf>
    <xf numFmtId="0" fontId="11" fillId="33" borderId="10" xfId="0" applyFont="1" applyFill="1" applyBorder="1" applyAlignment="1">
      <alignment horizontal="right"/>
    </xf>
    <xf numFmtId="0" fontId="15" fillId="0" borderId="0" xfId="0" applyFont="1" applyFill="1" applyAlignment="1">
      <alignment/>
    </xf>
    <xf numFmtId="164" fontId="3" fillId="0" borderId="0" xfId="42" applyNumberFormat="1" applyFont="1" applyFill="1" applyAlignment="1">
      <alignment horizontal="center"/>
    </xf>
    <xf numFmtId="1" fontId="3" fillId="0" borderId="0" xfId="0" applyNumberFormat="1" applyFont="1" applyFill="1" applyAlignment="1">
      <alignment/>
    </xf>
    <xf numFmtId="0" fontId="3" fillId="38" borderId="10" xfId="0" applyFont="1" applyFill="1" applyBorder="1" applyAlignment="1">
      <alignment horizontal="center" vertical="center" wrapText="1"/>
    </xf>
    <xf numFmtId="0" fontId="3" fillId="38" borderId="10" xfId="0" applyFont="1" applyFill="1" applyBorder="1" applyAlignment="1">
      <alignment horizontal="left" vertical="center" wrapText="1"/>
    </xf>
    <xf numFmtId="0" fontId="3" fillId="38" borderId="10" xfId="0" applyFont="1" applyFill="1" applyBorder="1" applyAlignment="1" quotePrefix="1">
      <alignment horizontal="center" vertical="center" wrapText="1"/>
    </xf>
    <xf numFmtId="164" fontId="3" fillId="38" borderId="10" xfId="42" applyNumberFormat="1" applyFont="1" applyFill="1" applyBorder="1" applyAlignment="1">
      <alignment horizontal="center" vertical="center" wrapText="1"/>
    </xf>
    <xf numFmtId="164" fontId="3" fillId="38" borderId="13" xfId="42" applyNumberFormat="1" applyFont="1" applyFill="1" applyBorder="1" applyAlignment="1">
      <alignment horizontal="left" vertical="center" wrapText="1"/>
    </xf>
    <xf numFmtId="164" fontId="3" fillId="38" borderId="10" xfId="42" applyNumberFormat="1" applyFont="1" applyFill="1" applyBorder="1" applyAlignment="1">
      <alignment/>
    </xf>
    <xf numFmtId="0" fontId="3" fillId="38" borderId="10" xfId="0" applyFont="1" applyFill="1" applyBorder="1" applyAlignment="1">
      <alignment/>
    </xf>
    <xf numFmtId="0" fontId="3" fillId="38" borderId="0" xfId="0" applyFont="1" applyFill="1" applyAlignment="1">
      <alignment/>
    </xf>
    <xf numFmtId="170" fontId="3" fillId="0" borderId="0" xfId="42" applyNumberFormat="1" applyFont="1" applyFill="1" applyAlignment="1">
      <alignment/>
    </xf>
    <xf numFmtId="43" fontId="3" fillId="0" borderId="0" xfId="42" applyNumberFormat="1" applyFont="1" applyFill="1" applyAlignment="1">
      <alignment/>
    </xf>
    <xf numFmtId="164" fontId="3" fillId="0" borderId="0" xfId="0" applyNumberFormat="1" applyFont="1" applyFill="1" applyAlignment="1">
      <alignment horizontal="right"/>
    </xf>
    <xf numFmtId="164" fontId="0" fillId="0" borderId="0" xfId="42" applyNumberFormat="1" applyFont="1" applyAlignment="1">
      <alignment/>
    </xf>
    <xf numFmtId="0" fontId="3" fillId="0" borderId="11" xfId="0" applyFont="1" applyFill="1" applyBorder="1" applyAlignment="1">
      <alignment horizontal="left" vertical="center" wrapText="1"/>
    </xf>
    <xf numFmtId="164" fontId="3" fillId="0" borderId="11" xfId="42"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164" fontId="3" fillId="0" borderId="0" xfId="42" applyNumberFormat="1" applyFont="1" applyFill="1" applyAlignment="1">
      <alignment horizontal="center" vertical="center"/>
    </xf>
    <xf numFmtId="164" fontId="10" fillId="0" borderId="0" xfId="42" applyNumberFormat="1" applyFont="1" applyFill="1" applyAlignment="1">
      <alignment horizontal="center"/>
    </xf>
    <xf numFmtId="0" fontId="10" fillId="0" borderId="0" xfId="0" applyFont="1" applyFill="1" applyAlignment="1">
      <alignment horizontal="center"/>
    </xf>
    <xf numFmtId="164" fontId="10" fillId="0" borderId="0" xfId="42" applyNumberFormat="1" applyFont="1" applyFill="1" applyAlignment="1">
      <alignment/>
    </xf>
    <xf numFmtId="0" fontId="10" fillId="0" borderId="15" xfId="0" applyFont="1" applyFill="1" applyBorder="1" applyAlignment="1">
      <alignment/>
    </xf>
    <xf numFmtId="164" fontId="10" fillId="0" borderId="10" xfId="42" applyNumberFormat="1" applyFont="1" applyBorder="1" applyAlignment="1">
      <alignment/>
    </xf>
    <xf numFmtId="0" fontId="9" fillId="0" borderId="15" xfId="0" applyFont="1" applyFill="1" applyBorder="1" applyAlignment="1">
      <alignment horizontal="left"/>
    </xf>
    <xf numFmtId="0" fontId="3" fillId="0" borderId="15" xfId="0" applyFont="1" applyFill="1" applyBorder="1" applyAlignment="1">
      <alignment/>
    </xf>
    <xf numFmtId="0" fontId="12" fillId="0" borderId="15" xfId="0" applyFont="1" applyFill="1" applyBorder="1" applyAlignment="1">
      <alignment/>
    </xf>
    <xf numFmtId="0" fontId="11" fillId="33" borderId="16" xfId="0" applyFont="1" applyFill="1" applyBorder="1" applyAlignment="1">
      <alignment horizontal="left" vertical="center" wrapText="1"/>
    </xf>
    <xf numFmtId="164" fontId="11" fillId="33" borderId="16" xfId="42" applyNumberFormat="1" applyFont="1" applyFill="1" applyBorder="1" applyAlignment="1">
      <alignment horizontal="center" vertical="center" wrapText="1"/>
    </xf>
    <xf numFmtId="0" fontId="9" fillId="35" borderId="16"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6" fillId="0" borderId="10" xfId="0" applyFont="1" applyFill="1" applyBorder="1" applyAlignment="1" quotePrefix="1">
      <alignment horizontal="center" vertical="center" wrapText="1"/>
    </xf>
    <xf numFmtId="164" fontId="65" fillId="0" borderId="10" xfId="42" applyNumberFormat="1" applyFont="1" applyBorder="1" applyAlignment="1">
      <alignment horizontal="center" vertical="center"/>
    </xf>
    <xf numFmtId="0" fontId="67" fillId="0" borderId="0" xfId="0" applyFont="1" applyAlignment="1">
      <alignment/>
    </xf>
    <xf numFmtId="0" fontId="66" fillId="0" borderId="10" xfId="0" applyFont="1" applyFill="1" applyBorder="1" applyAlignment="1">
      <alignment vertical="center" wrapText="1"/>
    </xf>
    <xf numFmtId="0" fontId="10" fillId="0" borderId="0" xfId="0" applyFont="1" applyFill="1" applyAlignment="1">
      <alignment horizontal="center" vertical="center"/>
    </xf>
    <xf numFmtId="0" fontId="10"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2" fillId="0" borderId="10" xfId="0" applyFont="1" applyFill="1" applyBorder="1" applyAlignment="1">
      <alignment horizontal="center" vertical="center"/>
    </xf>
    <xf numFmtId="164" fontId="12" fillId="0" borderId="10" xfId="42" applyNumberFormat="1" applyFont="1" applyFill="1" applyBorder="1" applyAlignment="1">
      <alignment horizontal="center" vertical="center"/>
    </xf>
    <xf numFmtId="0" fontId="66" fillId="0" borderId="10" xfId="0" applyFont="1" applyFill="1" applyBorder="1" applyAlignment="1" quotePrefix="1">
      <alignment horizontal="left" vertical="center" wrapText="1"/>
    </xf>
    <xf numFmtId="0" fontId="66" fillId="0" borderId="10" xfId="0" applyFont="1" applyFill="1" applyBorder="1" applyAlignment="1">
      <alignment horizontal="right" vertical="center" wrapText="1"/>
    </xf>
    <xf numFmtId="3" fontId="66" fillId="0" borderId="10" xfId="0" applyNumberFormat="1" applyFont="1" applyFill="1" applyBorder="1" applyAlignment="1">
      <alignment horizontal="right" vertical="center" wrapText="1"/>
    </xf>
    <xf numFmtId="0" fontId="17" fillId="0" borderId="10" xfId="0" applyFont="1" applyBorder="1" applyAlignment="1">
      <alignment horizontal="center" vertical="center"/>
    </xf>
    <xf numFmtId="0" fontId="18" fillId="0" borderId="0" xfId="0" applyFont="1" applyAlignment="1">
      <alignment vertical="center"/>
    </xf>
    <xf numFmtId="0" fontId="0" fillId="0" borderId="0" xfId="0" applyAlignment="1">
      <alignment vertical="center" wrapText="1"/>
    </xf>
    <xf numFmtId="0" fontId="16" fillId="0" borderId="10" xfId="0" applyFont="1" applyBorder="1" applyAlignment="1">
      <alignment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7" fillId="39" borderId="10" xfId="0" applyFont="1" applyFill="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17" fillId="39" borderId="10" xfId="0" applyFont="1" applyFill="1" applyBorder="1" applyAlignment="1">
      <alignment horizontal="center" vertical="center"/>
    </xf>
    <xf numFmtId="0" fontId="18" fillId="0" borderId="0" xfId="0" applyFont="1" applyAlignment="1">
      <alignment horizontal="center" vertical="center"/>
    </xf>
    <xf numFmtId="164" fontId="0" fillId="0" borderId="0" xfId="42" applyNumberFormat="1" applyFont="1" applyAlignment="1">
      <alignment horizontal="center" vertical="center"/>
    </xf>
    <xf numFmtId="164" fontId="17" fillId="39" borderId="10" xfId="42" applyNumberFormat="1" applyFont="1" applyFill="1" applyBorder="1" applyAlignment="1">
      <alignment horizontal="center" vertical="center"/>
    </xf>
    <xf numFmtId="164" fontId="16" fillId="0" borderId="10" xfId="42" applyNumberFormat="1" applyFont="1" applyBorder="1" applyAlignment="1">
      <alignment horizontal="center" vertical="center"/>
    </xf>
    <xf numFmtId="0" fontId="16" fillId="0" borderId="10" xfId="0" applyFont="1" applyBorder="1" applyAlignment="1" quotePrefix="1">
      <alignment horizontal="center" vertical="center"/>
    </xf>
    <xf numFmtId="0" fontId="16" fillId="0" borderId="10" xfId="0" applyFont="1" applyBorder="1" applyAlignment="1" quotePrefix="1">
      <alignment horizontal="center" vertical="center" wrapText="1"/>
    </xf>
    <xf numFmtId="0" fontId="17" fillId="39" borderId="10"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19" fillId="0" borderId="0" xfId="0" applyFont="1" applyAlignment="1">
      <alignment/>
    </xf>
    <xf numFmtId="0" fontId="22" fillId="0" borderId="0" xfId="0" applyFont="1" applyAlignment="1">
      <alignment horizontal="center" vertical="center"/>
    </xf>
    <xf numFmtId="0" fontId="23" fillId="0" borderId="0" xfId="0" applyFont="1" applyBorder="1" applyAlignment="1">
      <alignment/>
    </xf>
    <xf numFmtId="0" fontId="16" fillId="39" borderId="10" xfId="0" applyFont="1" applyFill="1" applyBorder="1" applyAlignment="1">
      <alignment horizontal="center" vertical="center"/>
    </xf>
    <xf numFmtId="0" fontId="16" fillId="39" borderId="10" xfId="0" applyFont="1" applyFill="1" applyBorder="1" applyAlignment="1">
      <alignment vertical="center" wrapText="1"/>
    </xf>
    <xf numFmtId="0" fontId="16" fillId="39" borderId="10" xfId="0" applyFont="1" applyFill="1" applyBorder="1" applyAlignment="1" quotePrefix="1">
      <alignment horizontal="center" vertical="center" wrapText="1"/>
    </xf>
    <xf numFmtId="164" fontId="16" fillId="39" borderId="10" xfId="42" applyNumberFormat="1" applyFont="1" applyFill="1" applyBorder="1" applyAlignment="1">
      <alignment horizontal="center" vertical="center"/>
    </xf>
    <xf numFmtId="0" fontId="0" fillId="39" borderId="0" xfId="0" applyFill="1" applyAlignment="1">
      <alignment vertical="center"/>
    </xf>
    <xf numFmtId="0" fontId="3" fillId="39" borderId="10" xfId="0" applyFont="1" applyFill="1" applyBorder="1" applyAlignment="1">
      <alignment horizontal="center" vertical="center" wrapText="1"/>
    </xf>
    <xf numFmtId="0" fontId="3" fillId="39" borderId="10" xfId="0" applyFont="1" applyFill="1" applyBorder="1" applyAlignment="1">
      <alignment horizontal="left" vertical="center" wrapText="1"/>
    </xf>
    <xf numFmtId="164" fontId="3" fillId="39" borderId="10" xfId="42" applyNumberFormat="1" applyFont="1" applyFill="1" applyBorder="1" applyAlignment="1">
      <alignment horizontal="center" vertical="center" wrapText="1"/>
    </xf>
    <xf numFmtId="164" fontId="3" fillId="39" borderId="13" xfId="42" applyNumberFormat="1" applyFont="1" applyFill="1" applyBorder="1" applyAlignment="1">
      <alignment horizontal="left" vertical="center" wrapText="1"/>
    </xf>
    <xf numFmtId="164" fontId="12" fillId="39" borderId="10" xfId="42" applyNumberFormat="1" applyFont="1" applyFill="1" applyBorder="1" applyAlignment="1">
      <alignment/>
    </xf>
    <xf numFmtId="0" fontId="3" fillId="39" borderId="10" xfId="0" applyFont="1" applyFill="1" applyBorder="1" applyAlignment="1">
      <alignment/>
    </xf>
    <xf numFmtId="0" fontId="3" fillId="39" borderId="0" xfId="0" applyFont="1" applyFill="1" applyAlignment="1">
      <alignment/>
    </xf>
    <xf numFmtId="0" fontId="66" fillId="38" borderId="10" xfId="0" applyFont="1" applyFill="1" applyBorder="1" applyAlignment="1">
      <alignment horizontal="left" vertical="center" wrapText="1"/>
    </xf>
    <xf numFmtId="0" fontId="26" fillId="0" borderId="0" xfId="0" applyFont="1" applyFill="1" applyAlignment="1">
      <alignment vertical="center"/>
    </xf>
    <xf numFmtId="0" fontId="26" fillId="0" borderId="0" xfId="0" applyFont="1" applyFill="1" applyAlignment="1">
      <alignment horizontal="center" vertical="center"/>
    </xf>
    <xf numFmtId="164" fontId="26" fillId="0" borderId="0" xfId="42" applyNumberFormat="1" applyFont="1" applyFill="1" applyAlignment="1">
      <alignment horizontal="center" vertical="center"/>
    </xf>
    <xf numFmtId="0" fontId="26" fillId="0" borderId="10" xfId="0" applyFont="1" applyFill="1" applyBorder="1" applyAlignment="1">
      <alignment horizontal="center" vertical="center"/>
    </xf>
    <xf numFmtId="164" fontId="26" fillId="0" borderId="10" xfId="42" applyNumberFormat="1" applyFont="1" applyFill="1" applyBorder="1" applyAlignment="1">
      <alignment horizontal="center" vertical="center"/>
    </xf>
    <xf numFmtId="0" fontId="26" fillId="0" borderId="0" xfId="0" applyFont="1" applyFill="1" applyAlignment="1">
      <alignment vertical="center" wrapText="1"/>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0" xfId="0" applyFont="1" applyFill="1" applyBorder="1" applyAlignment="1">
      <alignment vertical="center" wrapText="1"/>
    </xf>
    <xf numFmtId="0" fontId="24" fillId="0" borderId="10" xfId="0" applyFont="1" applyFill="1" applyBorder="1" applyAlignment="1">
      <alignment horizontal="center" vertical="center" wrapText="1"/>
    </xf>
    <xf numFmtId="164" fontId="24" fillId="0" borderId="10" xfId="42" applyNumberFormat="1" applyFont="1" applyFill="1" applyBorder="1" applyAlignment="1">
      <alignment horizontal="center" vertical="center"/>
    </xf>
    <xf numFmtId="0" fontId="24" fillId="0" borderId="0" xfId="0" applyFont="1" applyFill="1" applyAlignment="1">
      <alignment vertical="center"/>
    </xf>
    <xf numFmtId="0" fontId="24" fillId="40" borderId="10" xfId="0" applyFont="1" applyFill="1" applyBorder="1" applyAlignment="1">
      <alignment horizontal="center" vertical="center"/>
    </xf>
    <xf numFmtId="0" fontId="24" fillId="40" borderId="10" xfId="0" applyFont="1" applyFill="1" applyBorder="1" applyAlignment="1">
      <alignment vertical="center" wrapText="1"/>
    </xf>
    <xf numFmtId="164" fontId="24" fillId="40" borderId="10" xfId="42" applyNumberFormat="1" applyFont="1" applyFill="1" applyBorder="1" applyAlignment="1">
      <alignment horizontal="center" vertical="center"/>
    </xf>
    <xf numFmtId="0" fontId="26" fillId="39" borderId="10" xfId="0" applyFont="1" applyFill="1" applyBorder="1" applyAlignment="1">
      <alignment vertical="center" wrapText="1"/>
    </xf>
    <xf numFmtId="0" fontId="26" fillId="39" borderId="10" xfId="0" applyFont="1" applyFill="1" applyBorder="1" applyAlignment="1">
      <alignment horizontal="right" vertical="center" wrapText="1"/>
    </xf>
    <xf numFmtId="0" fontId="24" fillId="19" borderId="10" xfId="0" applyFont="1" applyFill="1" applyBorder="1" applyAlignment="1">
      <alignment horizontal="center" vertical="center"/>
    </xf>
    <xf numFmtId="0" fontId="24" fillId="19" borderId="10" xfId="0" applyFont="1" applyFill="1" applyBorder="1" applyAlignment="1">
      <alignment vertical="center" wrapText="1"/>
    </xf>
    <xf numFmtId="164" fontId="24" fillId="19" borderId="10" xfId="42" applyNumberFormat="1" applyFont="1" applyFill="1" applyBorder="1" applyAlignment="1">
      <alignment horizontal="center" vertical="center"/>
    </xf>
    <xf numFmtId="164" fontId="26" fillId="38" borderId="10" xfId="42" applyNumberFormat="1" applyFont="1" applyFill="1" applyBorder="1" applyAlignment="1">
      <alignment horizontal="center" vertical="center"/>
    </xf>
    <xf numFmtId="164" fontId="26" fillId="39" borderId="10" xfId="0" applyNumberFormat="1" applyFont="1" applyFill="1" applyBorder="1" applyAlignment="1">
      <alignment vertical="center" wrapText="1"/>
    </xf>
    <xf numFmtId="164" fontId="26" fillId="39" borderId="10" xfId="0" applyNumberFormat="1" applyFont="1" applyFill="1" applyBorder="1" applyAlignment="1">
      <alignment horizontal="right" vertical="center" wrapText="1"/>
    </xf>
    <xf numFmtId="164" fontId="68" fillId="0" borderId="0" xfId="42" applyNumberFormat="1" applyFont="1" applyFill="1" applyBorder="1" applyAlignment="1">
      <alignment horizontal="center" vertical="center"/>
    </xf>
    <xf numFmtId="164" fontId="67" fillId="0" borderId="0" xfId="42" applyNumberFormat="1" applyFont="1" applyFill="1" applyBorder="1" applyAlignment="1">
      <alignment vertical="center"/>
    </xf>
    <xf numFmtId="0" fontId="67" fillId="0" borderId="0" xfId="0" applyFont="1" applyFill="1" applyBorder="1" applyAlignment="1">
      <alignment vertical="center"/>
    </xf>
    <xf numFmtId="164" fontId="68" fillId="0" borderId="0" xfId="0" applyNumberFormat="1" applyFont="1" applyBorder="1" applyAlignment="1">
      <alignment horizontal="center" vertical="center" wrapText="1"/>
    </xf>
    <xf numFmtId="164" fontId="68" fillId="0" borderId="0" xfId="42" applyNumberFormat="1" applyFont="1" applyBorder="1" applyAlignment="1">
      <alignment horizontal="center" vertical="center" wrapText="1"/>
    </xf>
    <xf numFmtId="0" fontId="68" fillId="0" borderId="14" xfId="0" applyFont="1" applyBorder="1" applyAlignment="1">
      <alignment vertical="center"/>
    </xf>
    <xf numFmtId="0" fontId="68" fillId="0" borderId="0" xfId="0" applyFont="1" applyBorder="1" applyAlignment="1">
      <alignment horizontal="center" vertical="center"/>
    </xf>
    <xf numFmtId="164" fontId="68" fillId="0" borderId="0" xfId="42" applyNumberFormat="1" applyFont="1" applyBorder="1" applyAlignment="1">
      <alignment horizontal="center" vertical="center"/>
    </xf>
    <xf numFmtId="0" fontId="68" fillId="39" borderId="10" xfId="0" applyFont="1" applyFill="1" applyBorder="1" applyAlignment="1">
      <alignment horizontal="left" vertical="center" wrapText="1"/>
    </xf>
    <xf numFmtId="164" fontId="68" fillId="35" borderId="10" xfId="42" applyNumberFormat="1" applyFont="1" applyFill="1" applyBorder="1" applyAlignment="1">
      <alignment horizontal="center" vertical="center" wrapText="1"/>
    </xf>
    <xf numFmtId="164" fontId="68" fillId="39" borderId="10" xfId="0" applyNumberFormat="1" applyFont="1" applyFill="1" applyBorder="1" applyAlignment="1">
      <alignment horizontal="center" vertical="center" wrapText="1"/>
    </xf>
    <xf numFmtId="164" fontId="68" fillId="35" borderId="13" xfId="42" applyNumberFormat="1" applyFont="1" applyFill="1" applyBorder="1" applyAlignment="1">
      <alignment horizontal="center" vertical="center" wrapText="1"/>
    </xf>
    <xf numFmtId="164" fontId="68" fillId="0" borderId="10" xfId="42" applyNumberFormat="1" applyFont="1" applyFill="1" applyBorder="1" applyAlignment="1">
      <alignment horizontal="left"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67" fillId="0" borderId="10" xfId="0" applyFont="1" applyFill="1" applyBorder="1" applyAlignment="1" quotePrefix="1">
      <alignment horizontal="center" vertical="center" wrapText="1"/>
    </xf>
    <xf numFmtId="164" fontId="67" fillId="0" borderId="10" xfId="42" applyNumberFormat="1" applyFont="1" applyFill="1" applyBorder="1" applyAlignment="1">
      <alignment horizontal="center" vertical="center" wrapText="1"/>
    </xf>
    <xf numFmtId="164" fontId="67" fillId="0" borderId="13" xfId="42" applyNumberFormat="1" applyFont="1" applyFill="1" applyBorder="1" applyAlignment="1">
      <alignment horizontal="left" vertical="center" wrapText="1"/>
    </xf>
    <xf numFmtId="0" fontId="67" fillId="38" borderId="10" xfId="0" applyFont="1" applyFill="1" applyBorder="1" applyAlignment="1">
      <alignment horizontal="center" vertical="center" wrapText="1"/>
    </xf>
    <xf numFmtId="0" fontId="67" fillId="38" borderId="10" xfId="0" applyFont="1" applyFill="1" applyBorder="1" applyAlignment="1">
      <alignment horizontal="left" vertical="center" wrapText="1"/>
    </xf>
    <xf numFmtId="0" fontId="67" fillId="38" borderId="10" xfId="0" applyFont="1" applyFill="1" applyBorder="1" applyAlignment="1" quotePrefix="1">
      <alignment horizontal="center" vertical="center" wrapText="1"/>
    </xf>
    <xf numFmtId="164" fontId="67" fillId="38" borderId="10" xfId="42" applyNumberFormat="1" applyFont="1" applyFill="1" applyBorder="1" applyAlignment="1">
      <alignment horizontal="center" vertical="center" wrapText="1"/>
    </xf>
    <xf numFmtId="164" fontId="67" fillId="38" borderId="13" xfId="42" applyNumberFormat="1" applyFont="1" applyFill="1" applyBorder="1" applyAlignment="1">
      <alignment horizontal="center" vertical="center" wrapText="1"/>
    </xf>
    <xf numFmtId="164" fontId="69" fillId="38" borderId="10" xfId="42" applyNumberFormat="1" applyFont="1" applyFill="1" applyBorder="1" applyAlignment="1">
      <alignment vertical="center"/>
    </xf>
    <xf numFmtId="0" fontId="67" fillId="0" borderId="0" xfId="0" applyFont="1" applyFill="1" applyAlignment="1">
      <alignment vertical="center"/>
    </xf>
    <xf numFmtId="164" fontId="68" fillId="38" borderId="13" xfId="42" applyNumberFormat="1" applyFont="1" applyFill="1" applyBorder="1" applyAlignment="1">
      <alignment horizontal="center" vertical="center" wrapText="1"/>
    </xf>
    <xf numFmtId="164" fontId="67" fillId="38" borderId="10" xfId="42" applyNumberFormat="1" applyFont="1" applyFill="1" applyBorder="1" applyAlignment="1">
      <alignment vertical="center"/>
    </xf>
    <xf numFmtId="0" fontId="67" fillId="38" borderId="10" xfId="0" applyFont="1" applyFill="1" applyBorder="1" applyAlignment="1">
      <alignment vertical="center"/>
    </xf>
    <xf numFmtId="0" fontId="67" fillId="38" borderId="0" xfId="0" applyFont="1" applyFill="1" applyAlignment="1">
      <alignment vertical="center"/>
    </xf>
    <xf numFmtId="164" fontId="67" fillId="38" borderId="13" xfId="42" applyNumberFormat="1" applyFont="1" applyFill="1" applyBorder="1" applyAlignment="1">
      <alignment horizontal="left" vertical="center" wrapText="1"/>
    </xf>
    <xf numFmtId="0" fontId="68" fillId="36" borderId="10" xfId="0" applyFont="1" applyFill="1" applyBorder="1" applyAlignment="1">
      <alignment horizontal="center" vertical="center" wrapText="1"/>
    </xf>
    <xf numFmtId="0" fontId="68" fillId="36" borderId="10" xfId="0" applyFont="1" applyFill="1" applyBorder="1" applyAlignment="1">
      <alignment horizontal="left" vertical="center" wrapText="1"/>
    </xf>
    <xf numFmtId="164" fontId="68" fillId="36" borderId="10" xfId="0" applyNumberFormat="1" applyFont="1" applyFill="1" applyBorder="1" applyAlignment="1">
      <alignment horizontal="center" vertical="center" wrapText="1"/>
    </xf>
    <xf numFmtId="164" fontId="68" fillId="36" borderId="13" xfId="42" applyNumberFormat="1" applyFont="1" applyFill="1" applyBorder="1" applyAlignment="1">
      <alignment horizontal="center" vertical="center" wrapText="1"/>
    </xf>
    <xf numFmtId="0" fontId="68" fillId="36" borderId="13" xfId="0" applyFont="1" applyFill="1" applyBorder="1" applyAlignment="1">
      <alignment horizontal="left" vertical="center" wrapText="1"/>
    </xf>
    <xf numFmtId="164" fontId="67" fillId="36" borderId="10" xfId="42" applyNumberFormat="1" applyFont="1" applyFill="1" applyBorder="1" applyAlignment="1">
      <alignment vertical="center"/>
    </xf>
    <xf numFmtId="0" fontId="67" fillId="36" borderId="10" xfId="0" applyFont="1" applyFill="1" applyBorder="1" applyAlignment="1">
      <alignment vertical="center"/>
    </xf>
    <xf numFmtId="0" fontId="67" fillId="36" borderId="0" xfId="0" applyFont="1" applyFill="1" applyAlignment="1">
      <alignment vertical="center"/>
    </xf>
    <xf numFmtId="164" fontId="67" fillId="38" borderId="10" xfId="42" applyNumberFormat="1" applyFont="1" applyFill="1" applyBorder="1" applyAlignment="1">
      <alignment horizontal="left" vertical="center" wrapText="1"/>
    </xf>
    <xf numFmtId="0" fontId="68" fillId="38" borderId="10" xfId="0" applyFont="1" applyFill="1" applyBorder="1" applyAlignment="1">
      <alignment horizontal="left" vertical="center"/>
    </xf>
    <xf numFmtId="0" fontId="68" fillId="38" borderId="0" xfId="0" applyFont="1" applyFill="1" applyAlignment="1">
      <alignment horizontal="left" vertical="center"/>
    </xf>
    <xf numFmtId="0" fontId="68" fillId="37" borderId="10" xfId="0" applyFont="1" applyFill="1" applyBorder="1" applyAlignment="1">
      <alignment horizontal="center" vertical="center" wrapText="1"/>
    </xf>
    <xf numFmtId="0" fontId="68" fillId="37" borderId="10" xfId="0" applyFont="1" applyFill="1" applyBorder="1" applyAlignment="1">
      <alignment horizontal="left" vertical="center" wrapText="1"/>
    </xf>
    <xf numFmtId="164" fontId="68" fillId="37" borderId="10" xfId="0" applyNumberFormat="1" applyFont="1" applyFill="1" applyBorder="1" applyAlignment="1">
      <alignment horizontal="center" vertical="center" wrapText="1"/>
    </xf>
    <xf numFmtId="164" fontId="68" fillId="37" borderId="10" xfId="0" applyNumberFormat="1" applyFont="1" applyFill="1" applyBorder="1" applyAlignment="1">
      <alignment horizontal="left" vertical="center" wrapText="1"/>
    </xf>
    <xf numFmtId="164" fontId="68" fillId="0" borderId="10" xfId="42" applyNumberFormat="1" applyFont="1" applyFill="1" applyBorder="1" applyAlignment="1">
      <alignment horizontal="right" vertical="center" wrapText="1"/>
    </xf>
    <xf numFmtId="0" fontId="68" fillId="0" borderId="0" xfId="0" applyFont="1" applyFill="1" applyAlignment="1">
      <alignment vertical="center"/>
    </xf>
    <xf numFmtId="0" fontId="68" fillId="35" borderId="10" xfId="0" applyFont="1" applyFill="1" applyBorder="1" applyAlignment="1">
      <alignment horizontal="center" vertical="center" wrapText="1"/>
    </xf>
    <xf numFmtId="0" fontId="68" fillId="35" borderId="10" xfId="0" applyFont="1" applyFill="1" applyBorder="1" applyAlignment="1">
      <alignment horizontal="left" vertical="center" wrapText="1"/>
    </xf>
    <xf numFmtId="0" fontId="67" fillId="35" borderId="10" xfId="0" applyFont="1" applyFill="1" applyBorder="1" applyAlignment="1">
      <alignment horizontal="left" vertical="center" wrapText="1"/>
    </xf>
    <xf numFmtId="0" fontId="67" fillId="35" borderId="10" xfId="0" applyFont="1" applyFill="1" applyBorder="1" applyAlignment="1">
      <alignment horizontal="center" vertical="center" wrapText="1"/>
    </xf>
    <xf numFmtId="164" fontId="67" fillId="35" borderId="10" xfId="42"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164" fontId="67" fillId="0" borderId="0" xfId="42" applyNumberFormat="1" applyFont="1" applyFill="1" applyBorder="1" applyAlignment="1">
      <alignment horizontal="center" vertical="center" wrapText="1"/>
    </xf>
    <xf numFmtId="164" fontId="67" fillId="0" borderId="0" xfId="42" applyNumberFormat="1" applyFont="1" applyFill="1" applyBorder="1" applyAlignment="1">
      <alignment horizontal="left" vertical="center" wrapText="1"/>
    </xf>
    <xf numFmtId="164" fontId="67" fillId="0" borderId="0" xfId="42" applyNumberFormat="1" applyFont="1" applyFill="1" applyAlignment="1">
      <alignment vertical="center"/>
    </xf>
    <xf numFmtId="43" fontId="67" fillId="0" borderId="10" xfId="42" applyNumberFormat="1" applyFont="1" applyFill="1" applyBorder="1" applyAlignment="1">
      <alignment horizontal="center" vertical="center" wrapText="1"/>
    </xf>
    <xf numFmtId="43" fontId="67" fillId="0" borderId="0" xfId="42" applyNumberFormat="1" applyFont="1" applyFill="1" applyAlignment="1">
      <alignment vertical="center"/>
    </xf>
    <xf numFmtId="170" fontId="67" fillId="0" borderId="0" xfId="42" applyNumberFormat="1" applyFont="1" applyFill="1" applyAlignment="1">
      <alignment vertical="center"/>
    </xf>
    <xf numFmtId="43" fontId="68" fillId="35" borderId="10" xfId="0" applyNumberFormat="1" applyFont="1" applyFill="1" applyBorder="1" applyAlignment="1">
      <alignment horizontal="center" vertical="center" wrapText="1"/>
    </xf>
    <xf numFmtId="0" fontId="67" fillId="33" borderId="10" xfId="0" applyFont="1" applyFill="1" applyBorder="1" applyAlignment="1">
      <alignment horizontal="left" vertical="center" wrapText="1"/>
    </xf>
    <xf numFmtId="164" fontId="67" fillId="33" borderId="10" xfId="42" applyNumberFormat="1" applyFont="1" applyFill="1" applyBorder="1" applyAlignment="1">
      <alignment horizontal="center" vertical="center" wrapText="1"/>
    </xf>
    <xf numFmtId="0" fontId="67" fillId="0" borderId="0" xfId="0" applyFont="1" applyFill="1" applyAlignment="1">
      <alignment horizontal="center" vertical="center"/>
    </xf>
    <xf numFmtId="0" fontId="67" fillId="0" borderId="0" xfId="0" applyFont="1" applyFill="1" applyAlignment="1">
      <alignment horizontal="right" vertical="center"/>
    </xf>
    <xf numFmtId="164" fontId="67" fillId="0" borderId="0" xfId="0" applyNumberFormat="1" applyFont="1" applyFill="1" applyAlignment="1">
      <alignment horizontal="right" vertical="center"/>
    </xf>
    <xf numFmtId="164" fontId="67" fillId="0" borderId="0" xfId="42" applyNumberFormat="1" applyFont="1" applyFill="1" applyAlignment="1">
      <alignment horizontal="center" vertical="center"/>
    </xf>
    <xf numFmtId="0" fontId="67" fillId="33" borderId="10" xfId="0" applyFont="1" applyFill="1" applyBorder="1" applyAlignment="1">
      <alignment vertical="center"/>
    </xf>
    <xf numFmtId="0" fontId="67" fillId="33" borderId="10" xfId="0" applyFont="1" applyFill="1" applyBorder="1" applyAlignment="1">
      <alignment horizontal="right" vertical="center"/>
    </xf>
    <xf numFmtId="0" fontId="67" fillId="33" borderId="10" xfId="0" applyFont="1" applyFill="1" applyBorder="1" applyAlignment="1">
      <alignment horizontal="left" vertical="center"/>
    </xf>
    <xf numFmtId="1" fontId="67" fillId="0" borderId="0" xfId="0" applyNumberFormat="1" applyFont="1" applyFill="1" applyAlignment="1">
      <alignment vertical="center"/>
    </xf>
    <xf numFmtId="0" fontId="7" fillId="0" borderId="10" xfId="0" applyFont="1" applyFill="1" applyBorder="1" applyAlignment="1">
      <alignment horizontal="center"/>
    </xf>
    <xf numFmtId="169" fontId="2" fillId="0" borderId="10" xfId="0" applyNumberFormat="1" applyFont="1" applyBorder="1" applyAlignment="1">
      <alignment horizontal="center" vertical="center"/>
    </xf>
    <xf numFmtId="167" fontId="2" fillId="0" borderId="10"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68" fillId="39" borderId="10" xfId="0" applyFont="1" applyFill="1" applyBorder="1" applyAlignment="1">
      <alignment horizontal="center" vertical="center" wrapText="1"/>
    </xf>
    <xf numFmtId="0" fontId="68" fillId="39" borderId="13" xfId="0" applyFont="1" applyFill="1" applyBorder="1" applyAlignment="1">
      <alignment horizontal="center" vertical="center" wrapText="1"/>
    </xf>
    <xf numFmtId="0" fontId="66" fillId="38" borderId="10" xfId="0" applyFont="1" applyFill="1" applyBorder="1" applyAlignment="1" quotePrefix="1">
      <alignment horizontal="center" vertical="center" wrapText="1"/>
    </xf>
    <xf numFmtId="164" fontId="67" fillId="38" borderId="10" xfId="42" applyNumberFormat="1" applyFont="1" applyFill="1" applyBorder="1" applyAlignment="1">
      <alignment horizontal="left" vertical="center"/>
    </xf>
    <xf numFmtId="164" fontId="67" fillId="0" borderId="0" xfId="42" applyNumberFormat="1" applyFont="1" applyFill="1" applyBorder="1" applyAlignment="1">
      <alignment horizontal="center" vertical="center"/>
    </xf>
    <xf numFmtId="3" fontId="67" fillId="38" borderId="10" xfId="0" applyNumberFormat="1" applyFont="1" applyFill="1" applyBorder="1" applyAlignment="1">
      <alignment vertical="center"/>
    </xf>
    <xf numFmtId="164" fontId="68" fillId="39" borderId="10" xfId="42" applyNumberFormat="1" applyFont="1" applyFill="1" applyBorder="1" applyAlignment="1">
      <alignment vertical="center" wrapText="1"/>
    </xf>
    <xf numFmtId="4" fontId="70" fillId="0" borderId="0" xfId="0" applyNumberFormat="1" applyFont="1" applyAlignment="1">
      <alignment/>
    </xf>
    <xf numFmtId="0" fontId="68" fillId="41" borderId="0" xfId="0" applyFont="1" applyFill="1" applyBorder="1" applyAlignment="1">
      <alignment horizontal="center" vertical="center"/>
    </xf>
    <xf numFmtId="164" fontId="68" fillId="41" borderId="0" xfId="42" applyNumberFormat="1" applyFont="1" applyFill="1" applyBorder="1" applyAlignment="1">
      <alignment horizontal="center" vertical="center"/>
    </xf>
    <xf numFmtId="164" fontId="67" fillId="41" borderId="0" xfId="42" applyNumberFormat="1" applyFont="1" applyFill="1" applyBorder="1" applyAlignment="1">
      <alignment vertical="center"/>
    </xf>
    <xf numFmtId="0" fontId="67" fillId="41" borderId="0" xfId="0" applyFont="1" applyFill="1" applyBorder="1" applyAlignment="1">
      <alignment vertical="center"/>
    </xf>
    <xf numFmtId="0" fontId="68" fillId="41" borderId="14" xfId="0" applyFont="1" applyFill="1" applyBorder="1" applyAlignment="1">
      <alignment vertical="center"/>
    </xf>
    <xf numFmtId="0" fontId="68" fillId="41" borderId="14" xfId="0" applyFont="1" applyFill="1" applyBorder="1" applyAlignment="1">
      <alignment vertical="center" wrapText="1"/>
    </xf>
    <xf numFmtId="0" fontId="68" fillId="41" borderId="14" xfId="0" applyFont="1" applyFill="1" applyBorder="1" applyAlignment="1">
      <alignment horizontal="center" vertical="center"/>
    </xf>
    <xf numFmtId="164" fontId="69" fillId="41" borderId="0" xfId="42" applyNumberFormat="1" applyFont="1" applyFill="1" applyAlignment="1">
      <alignment horizontal="center" vertical="center"/>
    </xf>
    <xf numFmtId="0" fontId="69" fillId="41" borderId="0" xfId="0" applyFont="1" applyFill="1" applyAlignment="1">
      <alignment horizontal="center" vertical="center"/>
    </xf>
    <xf numFmtId="0" fontId="68" fillId="41" borderId="11" xfId="0" applyFont="1" applyFill="1" applyBorder="1" applyAlignment="1">
      <alignment horizontal="center" vertical="center" wrapText="1"/>
    </xf>
    <xf numFmtId="164" fontId="69" fillId="41" borderId="0" xfId="42" applyNumberFormat="1" applyFont="1" applyFill="1" applyAlignment="1">
      <alignment vertical="center"/>
    </xf>
    <xf numFmtId="0" fontId="69" fillId="41" borderId="0" xfId="0" applyFont="1" applyFill="1" applyAlignment="1">
      <alignment vertical="center"/>
    </xf>
    <xf numFmtId="0" fontId="68" fillId="41" borderId="10" xfId="0" applyFont="1" applyFill="1" applyBorder="1" applyAlignment="1">
      <alignment horizontal="center" vertical="center" wrapText="1"/>
    </xf>
    <xf numFmtId="0" fontId="68" fillId="41" borderId="16" xfId="0" applyFont="1" applyFill="1" applyBorder="1" applyAlignment="1">
      <alignment horizontal="center" vertical="center" wrapText="1"/>
    </xf>
    <xf numFmtId="0" fontId="68" fillId="41" borderId="10" xfId="0" applyFont="1" applyFill="1" applyBorder="1" applyAlignment="1">
      <alignment horizontal="left" vertical="center" wrapText="1"/>
    </xf>
    <xf numFmtId="0" fontId="68" fillId="41" borderId="13" xfId="0" applyFont="1" applyFill="1" applyBorder="1" applyAlignment="1">
      <alignment horizontal="center" vertical="center" wrapText="1"/>
    </xf>
    <xf numFmtId="164" fontId="68" fillId="41" borderId="10" xfId="42" applyNumberFormat="1" applyFont="1" applyFill="1" applyBorder="1" applyAlignment="1">
      <alignment vertical="center" wrapText="1"/>
    </xf>
    <xf numFmtId="164" fontId="68" fillId="41" borderId="10" xfId="42" applyNumberFormat="1" applyFont="1" applyFill="1" applyBorder="1" applyAlignment="1">
      <alignment horizontal="center" vertical="center" wrapText="1"/>
    </xf>
    <xf numFmtId="164" fontId="68" fillId="41" borderId="13" xfId="42" applyNumberFormat="1" applyFont="1" applyFill="1" applyBorder="1" applyAlignment="1">
      <alignment horizontal="center" vertical="center" wrapText="1"/>
    </xf>
    <xf numFmtId="164" fontId="68" fillId="41" borderId="10" xfId="42" applyNumberFormat="1" applyFont="1" applyFill="1" applyBorder="1" applyAlignment="1">
      <alignment horizontal="left" vertical="center" wrapText="1"/>
    </xf>
    <xf numFmtId="0" fontId="67" fillId="41" borderId="10" xfId="0" applyFont="1" applyFill="1" applyBorder="1" applyAlignment="1">
      <alignment horizontal="center" vertical="center" wrapText="1"/>
    </xf>
    <xf numFmtId="0" fontId="67" fillId="41" borderId="10" xfId="0" applyFont="1" applyFill="1" applyBorder="1" applyAlignment="1">
      <alignment horizontal="left" vertical="center" wrapText="1"/>
    </xf>
    <xf numFmtId="0" fontId="67" fillId="41" borderId="10" xfId="0" applyFont="1" applyFill="1" applyBorder="1" applyAlignment="1" quotePrefix="1">
      <alignment horizontal="center" vertical="center" wrapText="1"/>
    </xf>
    <xf numFmtId="164" fontId="67" fillId="41" borderId="10" xfId="42" applyNumberFormat="1" applyFont="1" applyFill="1" applyBorder="1" applyAlignment="1">
      <alignment horizontal="center" vertical="center" wrapText="1"/>
    </xf>
    <xf numFmtId="0" fontId="67" fillId="41" borderId="13" xfId="0" applyFont="1" applyFill="1" applyBorder="1" applyAlignment="1">
      <alignment horizontal="center" vertical="center" wrapText="1"/>
    </xf>
    <xf numFmtId="164" fontId="67" fillId="41" borderId="13" xfId="42" applyNumberFormat="1" applyFont="1" applyFill="1" applyBorder="1" applyAlignment="1">
      <alignment horizontal="center" vertical="center" wrapText="1"/>
    </xf>
    <xf numFmtId="164" fontId="67" fillId="41" borderId="13" xfId="42" applyNumberFormat="1" applyFont="1" applyFill="1" applyBorder="1" applyAlignment="1">
      <alignment horizontal="left" vertical="center" wrapText="1"/>
    </xf>
    <xf numFmtId="164" fontId="69" fillId="41" borderId="10" xfId="42" applyNumberFormat="1" applyFont="1" applyFill="1" applyBorder="1" applyAlignment="1">
      <alignment vertical="center"/>
    </xf>
    <xf numFmtId="0" fontId="69" fillId="41" borderId="10" xfId="0" applyFont="1" applyFill="1" applyBorder="1" applyAlignment="1">
      <alignment vertical="center"/>
    </xf>
    <xf numFmtId="3" fontId="69" fillId="41" borderId="10" xfId="0" applyNumberFormat="1" applyFont="1" applyFill="1" applyBorder="1" applyAlignment="1">
      <alignment vertical="center"/>
    </xf>
    <xf numFmtId="0" fontId="68" fillId="41" borderId="10" xfId="0" applyFont="1" applyFill="1" applyBorder="1" applyAlignment="1">
      <alignment horizontal="left" vertical="center"/>
    </xf>
    <xf numFmtId="0" fontId="68" fillId="41" borderId="0" xfId="0" applyFont="1" applyFill="1" applyAlignment="1">
      <alignment horizontal="left" vertical="center"/>
    </xf>
    <xf numFmtId="164" fontId="68" fillId="41" borderId="10" xfId="0" applyNumberFormat="1" applyFont="1" applyFill="1" applyBorder="1" applyAlignment="1">
      <alignment horizontal="center" vertical="center" wrapText="1"/>
    </xf>
    <xf numFmtId="164" fontId="67" fillId="41" borderId="10" xfId="42" applyNumberFormat="1" applyFont="1" applyFill="1" applyBorder="1" applyAlignment="1">
      <alignment vertical="center"/>
    </xf>
    <xf numFmtId="0" fontId="67" fillId="41" borderId="10" xfId="0" applyFont="1" applyFill="1" applyBorder="1" applyAlignment="1">
      <alignment vertical="center"/>
    </xf>
    <xf numFmtId="0" fontId="67" fillId="41" borderId="0" xfId="0" applyFont="1" applyFill="1" applyAlignment="1">
      <alignment vertical="center"/>
    </xf>
    <xf numFmtId="0" fontId="67" fillId="41" borderId="0" xfId="0" applyFont="1" applyFill="1" applyAlignment="1">
      <alignment horizontal="center" vertical="center"/>
    </xf>
    <xf numFmtId="0" fontId="67" fillId="41" borderId="10" xfId="0" applyFont="1" applyFill="1" applyBorder="1" applyAlignment="1">
      <alignment vertical="center" wrapText="1"/>
    </xf>
    <xf numFmtId="0" fontId="67" fillId="41" borderId="10" xfId="0" applyFont="1" applyFill="1" applyBorder="1" applyAlignment="1">
      <alignment horizontal="right" vertical="center"/>
    </xf>
    <xf numFmtId="0" fontId="67" fillId="41" borderId="10" xfId="0" applyFont="1" applyFill="1" applyBorder="1" applyAlignment="1">
      <alignment horizontal="center" vertical="center"/>
    </xf>
    <xf numFmtId="164" fontId="67" fillId="41" borderId="10" xfId="42" applyNumberFormat="1" applyFont="1" applyFill="1" applyBorder="1" applyAlignment="1">
      <alignment horizontal="center" vertical="center"/>
    </xf>
    <xf numFmtId="164" fontId="67" fillId="41" borderId="10" xfId="42" applyNumberFormat="1" applyFont="1" applyFill="1" applyBorder="1" applyAlignment="1">
      <alignment horizontal="left" vertical="center" wrapText="1"/>
    </xf>
    <xf numFmtId="164" fontId="67" fillId="41" borderId="10" xfId="42" applyNumberFormat="1" applyFont="1" applyFill="1" applyBorder="1" applyAlignment="1">
      <alignment horizontal="left" vertical="center"/>
    </xf>
    <xf numFmtId="164" fontId="68" fillId="41" borderId="10" xfId="0" applyNumberFormat="1" applyFont="1" applyFill="1" applyBorder="1" applyAlignment="1">
      <alignment horizontal="left" vertical="center" wrapText="1"/>
    </xf>
    <xf numFmtId="164" fontId="68" fillId="41" borderId="10" xfId="42" applyNumberFormat="1" applyFont="1" applyFill="1" applyBorder="1" applyAlignment="1">
      <alignment horizontal="right" vertical="center" wrapText="1"/>
    </xf>
    <xf numFmtId="0" fontId="68" fillId="41" borderId="0" xfId="0" applyFont="1" applyFill="1" applyAlignment="1">
      <alignment vertical="center"/>
    </xf>
    <xf numFmtId="0" fontId="67" fillId="41" borderId="0" xfId="0" applyFont="1" applyFill="1" applyBorder="1" applyAlignment="1">
      <alignment horizontal="center" vertical="center" wrapText="1"/>
    </xf>
    <xf numFmtId="164" fontId="67" fillId="41" borderId="0" xfId="42" applyNumberFormat="1" applyFont="1" applyFill="1" applyBorder="1" applyAlignment="1">
      <alignment horizontal="center" vertical="center" wrapText="1"/>
    </xf>
    <xf numFmtId="164" fontId="67" fillId="41" borderId="0" xfId="42" applyNumberFormat="1" applyFont="1" applyFill="1" applyBorder="1" applyAlignment="1">
      <alignment horizontal="left" vertical="center" wrapText="1"/>
    </xf>
    <xf numFmtId="164" fontId="67" fillId="41" borderId="0" xfId="42" applyNumberFormat="1" applyFont="1" applyFill="1" applyAlignment="1">
      <alignment vertical="center"/>
    </xf>
    <xf numFmtId="43" fontId="67" fillId="41" borderId="10" xfId="42" applyFont="1" applyFill="1" applyBorder="1" applyAlignment="1">
      <alignment horizontal="center" vertical="center" wrapText="1"/>
    </xf>
    <xf numFmtId="43" fontId="67" fillId="41" borderId="0" xfId="42" applyFont="1" applyFill="1" applyAlignment="1">
      <alignment vertical="center"/>
    </xf>
    <xf numFmtId="170" fontId="67" fillId="41" borderId="0" xfId="42" applyNumberFormat="1" applyFont="1" applyFill="1" applyAlignment="1">
      <alignment vertical="center"/>
    </xf>
    <xf numFmtId="43" fontId="68" fillId="41" borderId="10" xfId="0" applyNumberFormat="1" applyFont="1" applyFill="1" applyBorder="1" applyAlignment="1">
      <alignment horizontal="center" vertical="center" wrapText="1"/>
    </xf>
    <xf numFmtId="0" fontId="67" fillId="41" borderId="0" xfId="0" applyFont="1" applyFill="1" applyAlignment="1">
      <alignment vertical="center" wrapText="1"/>
    </xf>
    <xf numFmtId="0" fontId="67" fillId="41" borderId="0" xfId="0" applyFont="1" applyFill="1" applyAlignment="1">
      <alignment horizontal="right" vertical="center"/>
    </xf>
    <xf numFmtId="164" fontId="67" fillId="41" borderId="0" xfId="42" applyNumberFormat="1" applyFont="1" applyFill="1" applyAlignment="1">
      <alignment horizontal="right" vertical="center"/>
    </xf>
    <xf numFmtId="164" fontId="67" fillId="41" borderId="0" xfId="42" applyNumberFormat="1" applyFont="1" applyFill="1" applyAlignment="1">
      <alignment horizontal="center" vertical="center"/>
    </xf>
    <xf numFmtId="43" fontId="67" fillId="41" borderId="0" xfId="42" applyFont="1" applyFill="1" applyAlignment="1">
      <alignment horizontal="right" vertical="center" wrapText="1"/>
    </xf>
    <xf numFmtId="43" fontId="67" fillId="41" borderId="0" xfId="42" applyFont="1" applyFill="1" applyAlignment="1">
      <alignment horizontal="right" vertical="center"/>
    </xf>
    <xf numFmtId="164" fontId="67" fillId="41" borderId="0" xfId="0" applyNumberFormat="1" applyFont="1" applyFill="1" applyAlignment="1">
      <alignment horizontal="right" vertical="center"/>
    </xf>
    <xf numFmtId="0" fontId="67" fillId="41" borderId="10" xfId="0" applyFont="1" applyFill="1" applyBorder="1" applyAlignment="1">
      <alignment horizontal="right" vertical="center" wrapText="1"/>
    </xf>
    <xf numFmtId="164" fontId="67" fillId="41" borderId="0" xfId="42" applyNumberFormat="1" applyFont="1" applyFill="1" applyAlignment="1">
      <alignment vertical="center" wrapText="1"/>
    </xf>
    <xf numFmtId="1" fontId="67" fillId="41" borderId="0" xfId="0" applyNumberFormat="1" applyFont="1" applyFill="1" applyAlignment="1">
      <alignment vertical="center" wrapText="1"/>
    </xf>
    <xf numFmtId="0" fontId="67" fillId="41" borderId="13" xfId="0" applyFont="1" applyFill="1" applyBorder="1" applyAlignment="1">
      <alignment horizontal="center" vertical="center"/>
    </xf>
    <xf numFmtId="164" fontId="68" fillId="41" borderId="13" xfId="0" applyNumberFormat="1" applyFont="1" applyFill="1" applyBorder="1" applyAlignment="1">
      <alignment horizontal="center" vertical="center" wrapText="1"/>
    </xf>
    <xf numFmtId="0" fontId="68" fillId="41" borderId="11" xfId="0" applyFont="1" applyFill="1" applyBorder="1" applyAlignment="1">
      <alignment horizontal="center" vertical="center" wrapText="1"/>
    </xf>
    <xf numFmtId="0" fontId="68" fillId="41" borderId="16" xfId="0" applyFont="1" applyFill="1" applyBorder="1" applyAlignment="1">
      <alignment horizontal="center" vertical="center" wrapText="1"/>
    </xf>
    <xf numFmtId="164" fontId="68" fillId="41" borderId="11" xfId="42" applyNumberFormat="1" applyFont="1" applyFill="1" applyBorder="1" applyAlignment="1">
      <alignment horizontal="center" vertical="center" wrapText="1"/>
    </xf>
    <xf numFmtId="164" fontId="68" fillId="41" borderId="16" xfId="42" applyNumberFormat="1" applyFont="1" applyFill="1" applyBorder="1" applyAlignment="1">
      <alignment horizontal="center" vertical="center" wrapText="1"/>
    </xf>
    <xf numFmtId="0" fontId="68" fillId="41" borderId="0" xfId="0" applyFont="1" applyFill="1" applyBorder="1" applyAlignment="1">
      <alignment horizontal="center" vertical="center"/>
    </xf>
    <xf numFmtId="0" fontId="68" fillId="41" borderId="15" xfId="0" applyFont="1" applyFill="1" applyBorder="1" applyAlignment="1">
      <alignment horizontal="center" vertical="center" wrapText="1"/>
    </xf>
    <xf numFmtId="0" fontId="68" fillId="41" borderId="17" xfId="0" applyFont="1" applyFill="1" applyBorder="1" applyAlignment="1">
      <alignment horizontal="center" vertical="center" wrapText="1"/>
    </xf>
    <xf numFmtId="0" fontId="68" fillId="41" borderId="13" xfId="0" applyFont="1" applyFill="1" applyBorder="1" applyAlignment="1">
      <alignment horizontal="center" vertical="center" wrapText="1"/>
    </xf>
    <xf numFmtId="0" fontId="68" fillId="39" borderId="15" xfId="0" applyFont="1" applyFill="1" applyBorder="1" applyAlignment="1">
      <alignment horizontal="center" vertical="center" wrapText="1"/>
    </xf>
    <xf numFmtId="0" fontId="68" fillId="39" borderId="17" xfId="0" applyFont="1" applyFill="1" applyBorder="1" applyAlignment="1">
      <alignment horizontal="center" vertical="center" wrapText="1"/>
    </xf>
    <xf numFmtId="0" fontId="68" fillId="39" borderId="13" xfId="0" applyFont="1" applyFill="1" applyBorder="1" applyAlignment="1">
      <alignment horizontal="center" vertical="center" wrapText="1"/>
    </xf>
    <xf numFmtId="0" fontId="68" fillId="39" borderId="11" xfId="0" applyFont="1" applyFill="1" applyBorder="1" applyAlignment="1">
      <alignment horizontal="center" vertical="center" wrapText="1"/>
    </xf>
    <xf numFmtId="0" fontId="68" fillId="39" borderId="16" xfId="0" applyFont="1" applyFill="1" applyBorder="1" applyAlignment="1">
      <alignment horizontal="center" vertical="center" wrapText="1"/>
    </xf>
    <xf numFmtId="164" fontId="68" fillId="35" borderId="11" xfId="42" applyNumberFormat="1" applyFont="1" applyFill="1" applyBorder="1" applyAlignment="1">
      <alignment horizontal="center" vertical="center" wrapText="1"/>
    </xf>
    <xf numFmtId="164" fontId="68" fillId="35" borderId="16" xfId="42" applyNumberFormat="1" applyFont="1" applyFill="1" applyBorder="1" applyAlignment="1">
      <alignment horizontal="center" vertical="center" wrapText="1"/>
    </xf>
    <xf numFmtId="0" fontId="68" fillId="0" borderId="0" xfId="0" applyFont="1" applyFill="1" applyBorder="1" applyAlignment="1">
      <alignment horizontal="center" vertical="center"/>
    </xf>
    <xf numFmtId="0" fontId="68" fillId="0" borderId="0" xfId="0" applyFont="1" applyBorder="1" applyAlignment="1">
      <alignment horizontal="center" vertical="center" wrapText="1"/>
    </xf>
    <xf numFmtId="0" fontId="68" fillId="39" borderId="10" xfId="0" applyFont="1" applyFill="1" applyBorder="1" applyAlignment="1">
      <alignment horizontal="center" vertical="center" wrapText="1"/>
    </xf>
    <xf numFmtId="0" fontId="24" fillId="0" borderId="0" xfId="0" applyFont="1" applyFill="1" applyAlignment="1">
      <alignment horizontal="center" vertical="center"/>
    </xf>
    <xf numFmtId="0" fontId="26" fillId="0" borderId="0" xfId="0" applyFont="1" applyFill="1" applyAlignment="1">
      <alignment horizontal="center" vertical="center"/>
    </xf>
    <xf numFmtId="164" fontId="24" fillId="0" borderId="11" xfId="42" applyNumberFormat="1" applyFont="1" applyFill="1" applyBorder="1" applyAlignment="1">
      <alignment horizontal="center" vertical="center"/>
    </xf>
    <xf numFmtId="164" fontId="24" fillId="0" borderId="16" xfId="42" applyNumberFormat="1" applyFont="1" applyFill="1" applyBorder="1" applyAlignment="1">
      <alignment horizontal="center" vertical="center"/>
    </xf>
    <xf numFmtId="0" fontId="24" fillId="0" borderId="15"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3" xfId="0" applyFont="1" applyFill="1" applyBorder="1" applyAlignment="1">
      <alignment horizontal="center" vertical="center"/>
    </xf>
    <xf numFmtId="0" fontId="9" fillId="35" borderId="11"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Alignment="1">
      <alignment horizontal="center" vertical="center" wrapText="1"/>
    </xf>
    <xf numFmtId="0" fontId="9" fillId="35" borderId="10"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1" fillId="0" borderId="0" xfId="0" applyFont="1" applyAlignment="1">
      <alignment horizontal="center" wrapText="1"/>
    </xf>
    <xf numFmtId="0" fontId="1" fillId="0" borderId="14" xfId="0" applyFont="1" applyBorder="1" applyAlignment="1">
      <alignment horizontal="center" vertical="center"/>
    </xf>
    <xf numFmtId="43" fontId="1" fillId="33" borderId="18" xfId="42" applyFont="1" applyFill="1" applyBorder="1" applyAlignment="1">
      <alignment horizontal="center" vertical="center"/>
    </xf>
    <xf numFmtId="43" fontId="1" fillId="33" borderId="0" xfId="42" applyFont="1" applyFill="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3" xfId="0" applyFont="1" applyBorder="1" applyAlignment="1">
      <alignment horizontal="center" vertical="center"/>
    </xf>
    <xf numFmtId="164" fontId="17" fillId="0" borderId="11" xfId="42" applyNumberFormat="1" applyFont="1" applyBorder="1" applyAlignment="1">
      <alignment horizontal="center" vertical="center"/>
    </xf>
    <xf numFmtId="164" fontId="17" fillId="0" borderId="16" xfId="42" applyNumberFormat="1" applyFont="1" applyBorder="1" applyAlignment="1">
      <alignment horizontal="center" vertical="center"/>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1" xfId="0" applyFont="1" applyBorder="1" applyAlignment="1">
      <alignment horizontal="center" vertical="center"/>
    </xf>
    <xf numFmtId="0" fontId="17" fillId="0" borderId="16" xfId="0" applyFont="1" applyBorder="1" applyAlignment="1">
      <alignment horizontal="center" vertical="center"/>
    </xf>
    <xf numFmtId="0" fontId="20" fillId="0" borderId="0" xfId="0" applyFont="1" applyAlignment="1">
      <alignment horizontal="center"/>
    </xf>
    <xf numFmtId="0" fontId="21" fillId="0" borderId="0" xfId="0" applyFont="1" applyAlignment="1">
      <alignment horizontal="center"/>
    </xf>
    <xf numFmtId="0" fontId="4" fillId="0" borderId="0" xfId="0" applyFont="1" applyAlignment="1">
      <alignment horizontal="center"/>
    </xf>
    <xf numFmtId="0" fontId="24" fillId="0" borderId="0" xfId="0" applyFont="1" applyFill="1" applyAlignment="1">
      <alignment horizontal="center"/>
    </xf>
    <xf numFmtId="0" fontId="25" fillId="0" borderId="0" xfId="0" applyFont="1" applyBorder="1" applyAlignment="1">
      <alignment horizontal="center" vertical="center"/>
    </xf>
    <xf numFmtId="0" fontId="13"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vertical="center"/>
    </xf>
    <xf numFmtId="0" fontId="68" fillId="38" borderId="0" xfId="0" applyFont="1" applyFill="1" applyBorder="1" applyAlignment="1">
      <alignment horizontal="center" vertical="center"/>
    </xf>
    <xf numFmtId="0" fontId="68" fillId="38" borderId="0" xfId="0" applyFont="1" applyFill="1" applyBorder="1" applyAlignment="1">
      <alignment horizontal="center" vertical="center"/>
    </xf>
    <xf numFmtId="164" fontId="68" fillId="38" borderId="0" xfId="42" applyNumberFormat="1" applyFont="1" applyFill="1" applyBorder="1" applyAlignment="1">
      <alignment horizontal="center" vertical="center"/>
    </xf>
    <xf numFmtId="164" fontId="67" fillId="38" borderId="0" xfId="42" applyNumberFormat="1" applyFont="1" applyFill="1" applyBorder="1" applyAlignment="1">
      <alignment vertical="center"/>
    </xf>
    <xf numFmtId="0" fontId="67" fillId="38" borderId="0" xfId="0" applyFont="1" applyFill="1" applyBorder="1" applyAlignment="1">
      <alignment vertical="center"/>
    </xf>
    <xf numFmtId="0" fontId="68" fillId="38" borderId="14" xfId="0" applyFont="1" applyFill="1" applyBorder="1" applyAlignment="1">
      <alignment vertical="center"/>
    </xf>
    <xf numFmtId="0" fontId="68" fillId="38" borderId="14" xfId="0" applyFont="1" applyFill="1" applyBorder="1" applyAlignment="1">
      <alignment vertical="center" wrapText="1"/>
    </xf>
    <xf numFmtId="0" fontId="68" fillId="38" borderId="14" xfId="0" applyFont="1" applyFill="1" applyBorder="1" applyAlignment="1">
      <alignment horizontal="center" vertical="center"/>
    </xf>
    <xf numFmtId="164" fontId="69" fillId="38" borderId="0" xfId="42" applyNumberFormat="1" applyFont="1" applyFill="1" applyAlignment="1">
      <alignment horizontal="center" vertical="center"/>
    </xf>
    <xf numFmtId="0" fontId="69" fillId="38" borderId="0" xfId="0" applyFont="1" applyFill="1" applyAlignment="1">
      <alignment horizontal="center" vertical="center"/>
    </xf>
    <xf numFmtId="0" fontId="68" fillId="38" borderId="11" xfId="0" applyFont="1" applyFill="1" applyBorder="1" applyAlignment="1">
      <alignment horizontal="center" vertical="center" wrapText="1"/>
    </xf>
    <xf numFmtId="0" fontId="68" fillId="38" borderId="15" xfId="0" applyFont="1" applyFill="1" applyBorder="1" applyAlignment="1">
      <alignment horizontal="center" vertical="center" wrapText="1"/>
    </xf>
    <xf numFmtId="0" fontId="68" fillId="38" borderId="17" xfId="0" applyFont="1" applyFill="1" applyBorder="1" applyAlignment="1">
      <alignment horizontal="center" vertical="center" wrapText="1"/>
    </xf>
    <xf numFmtId="0" fontId="68" fillId="38" borderId="13" xfId="0" applyFont="1" applyFill="1" applyBorder="1" applyAlignment="1">
      <alignment horizontal="center" vertical="center" wrapText="1"/>
    </xf>
    <xf numFmtId="0" fontId="68" fillId="38" borderId="11" xfId="0" applyFont="1" applyFill="1" applyBorder="1" applyAlignment="1">
      <alignment horizontal="center" vertical="center" wrapText="1"/>
    </xf>
    <xf numFmtId="164" fontId="68" fillId="38" borderId="11" xfId="42" applyNumberFormat="1" applyFont="1" applyFill="1" applyBorder="1" applyAlignment="1">
      <alignment horizontal="center" vertical="center" wrapText="1"/>
    </xf>
    <xf numFmtId="164" fontId="69" fillId="38" borderId="0" xfId="42" applyNumberFormat="1" applyFont="1" applyFill="1" applyAlignment="1">
      <alignment vertical="center"/>
    </xf>
    <xf numFmtId="0" fontId="69" fillId="38" borderId="0" xfId="0" applyFont="1" applyFill="1" applyAlignment="1">
      <alignment vertical="center"/>
    </xf>
    <xf numFmtId="0" fontId="68" fillId="38" borderId="16" xfId="0" applyFont="1" applyFill="1" applyBorder="1" applyAlignment="1">
      <alignment horizontal="center" vertical="center" wrapText="1"/>
    </xf>
    <xf numFmtId="0" fontId="68" fillId="38" borderId="10" xfId="0" applyFont="1" applyFill="1" applyBorder="1" applyAlignment="1">
      <alignment horizontal="center" vertical="center" wrapText="1"/>
    </xf>
    <xf numFmtId="0" fontId="68" fillId="38" borderId="16" xfId="0" applyFont="1" applyFill="1" applyBorder="1" applyAlignment="1">
      <alignment horizontal="center" vertical="center" wrapText="1"/>
    </xf>
    <xf numFmtId="164" fontId="68" fillId="38" borderId="16" xfId="42" applyNumberFormat="1" applyFont="1" applyFill="1" applyBorder="1" applyAlignment="1">
      <alignment horizontal="center" vertical="center" wrapText="1"/>
    </xf>
    <xf numFmtId="0" fontId="68" fillId="38" borderId="10" xfId="0" applyFont="1" applyFill="1" applyBorder="1" applyAlignment="1">
      <alignment horizontal="left" vertical="center" wrapText="1"/>
    </xf>
    <xf numFmtId="0" fontId="68" fillId="38" borderId="13" xfId="0" applyFont="1" applyFill="1" applyBorder="1" applyAlignment="1">
      <alignment horizontal="center" vertical="center" wrapText="1"/>
    </xf>
    <xf numFmtId="164" fontId="68" fillId="38" borderId="10" xfId="42" applyNumberFormat="1" applyFont="1" applyFill="1" applyBorder="1" applyAlignment="1">
      <alignment vertical="center" wrapText="1"/>
    </xf>
    <xf numFmtId="164" fontId="68" fillId="38" borderId="10" xfId="42" applyNumberFormat="1" applyFont="1" applyFill="1" applyBorder="1" applyAlignment="1">
      <alignment horizontal="center" vertical="center" wrapText="1"/>
    </xf>
    <xf numFmtId="164" fontId="68" fillId="38" borderId="10" xfId="42" applyNumberFormat="1" applyFont="1" applyFill="1" applyBorder="1" applyAlignment="1">
      <alignment horizontal="left" vertical="center" wrapText="1"/>
    </xf>
    <xf numFmtId="0" fontId="67" fillId="38" borderId="13" xfId="0" applyFont="1" applyFill="1" applyBorder="1" applyAlignment="1">
      <alignment horizontal="center" vertical="center" wrapText="1"/>
    </xf>
    <xf numFmtId="0" fontId="69" fillId="38" borderId="10" xfId="0" applyFont="1" applyFill="1" applyBorder="1" applyAlignment="1">
      <alignment vertical="center"/>
    </xf>
    <xf numFmtId="3" fontId="69" fillId="38" borderId="10" xfId="0" applyNumberFormat="1" applyFont="1" applyFill="1" applyBorder="1" applyAlignment="1">
      <alignment vertical="center"/>
    </xf>
    <xf numFmtId="164" fontId="68" fillId="38" borderId="10" xfId="0" applyNumberFormat="1" applyFont="1" applyFill="1" applyBorder="1" applyAlignment="1">
      <alignment horizontal="center" vertical="center" wrapText="1"/>
    </xf>
    <xf numFmtId="0" fontId="67" fillId="38" borderId="10" xfId="0" applyFont="1" applyFill="1" applyBorder="1" applyAlignment="1">
      <alignment horizontal="center" vertical="center"/>
    </xf>
    <xf numFmtId="0" fontId="67" fillId="38" borderId="10" xfId="0" applyFont="1" applyFill="1" applyBorder="1" applyAlignment="1">
      <alignment vertical="center" wrapText="1"/>
    </xf>
    <xf numFmtId="0" fontId="67" fillId="38" borderId="10" xfId="0" applyFont="1" applyFill="1" applyBorder="1" applyAlignment="1">
      <alignment horizontal="right" vertical="center"/>
    </xf>
    <xf numFmtId="0" fontId="67" fillId="38" borderId="13" xfId="0" applyFont="1" applyFill="1" applyBorder="1" applyAlignment="1">
      <alignment horizontal="center" vertical="center"/>
    </xf>
    <xf numFmtId="164" fontId="67" fillId="38" borderId="10" xfId="42" applyNumberFormat="1" applyFont="1" applyFill="1" applyBorder="1" applyAlignment="1">
      <alignment horizontal="center" vertical="center"/>
    </xf>
    <xf numFmtId="164" fontId="68" fillId="38" borderId="10" xfId="0" applyNumberFormat="1" applyFont="1" applyFill="1" applyBorder="1" applyAlignment="1">
      <alignment horizontal="left" vertical="center" wrapText="1"/>
    </xf>
    <xf numFmtId="164" fontId="68" fillId="38" borderId="13" xfId="0" applyNumberFormat="1" applyFont="1" applyFill="1" applyBorder="1" applyAlignment="1">
      <alignment horizontal="center" vertical="center" wrapText="1"/>
    </xf>
    <xf numFmtId="164" fontId="68" fillId="38" borderId="10" xfId="42" applyNumberFormat="1" applyFont="1" applyFill="1" applyBorder="1" applyAlignment="1">
      <alignment horizontal="right" vertical="center" wrapText="1"/>
    </xf>
    <xf numFmtId="0" fontId="68" fillId="38" borderId="0" xfId="0" applyFont="1" applyFill="1" applyAlignment="1">
      <alignment vertical="center"/>
    </xf>
    <xf numFmtId="0" fontId="67" fillId="38" borderId="0" xfId="0" applyFont="1" applyFill="1" applyBorder="1" applyAlignment="1">
      <alignment horizontal="center" vertical="center" wrapText="1"/>
    </xf>
    <xf numFmtId="164" fontId="67" fillId="38" borderId="0" xfId="42" applyNumberFormat="1" applyFont="1" applyFill="1" applyBorder="1" applyAlignment="1">
      <alignment horizontal="center" vertical="center" wrapText="1"/>
    </xf>
    <xf numFmtId="164" fontId="67" fillId="38" borderId="0" xfId="42" applyNumberFormat="1" applyFont="1" applyFill="1" applyBorder="1" applyAlignment="1">
      <alignment horizontal="left" vertical="center" wrapText="1"/>
    </xf>
    <xf numFmtId="164" fontId="67" fillId="38" borderId="0" xfId="42" applyNumberFormat="1" applyFont="1" applyFill="1" applyAlignment="1">
      <alignment vertical="center"/>
    </xf>
    <xf numFmtId="43" fontId="67" fillId="38" borderId="10" xfId="42" applyFont="1" applyFill="1" applyBorder="1" applyAlignment="1">
      <alignment horizontal="center" vertical="center" wrapText="1"/>
    </xf>
    <xf numFmtId="43" fontId="67" fillId="38" borderId="0" xfId="42" applyFont="1" applyFill="1" applyAlignment="1">
      <alignment vertical="center"/>
    </xf>
    <xf numFmtId="170" fontId="67" fillId="38" borderId="0" xfId="42" applyNumberFormat="1" applyFont="1" applyFill="1" applyAlignment="1">
      <alignment vertical="center"/>
    </xf>
    <xf numFmtId="43" fontId="68" fillId="38" borderId="10" xfId="0" applyNumberFormat="1" applyFont="1" applyFill="1" applyBorder="1" applyAlignment="1">
      <alignment horizontal="center" vertical="center" wrapText="1"/>
    </xf>
    <xf numFmtId="0" fontId="67" fillId="38" borderId="0" xfId="0" applyFont="1" applyFill="1" applyAlignment="1">
      <alignment vertical="center" wrapText="1"/>
    </xf>
    <xf numFmtId="0" fontId="67" fillId="38" borderId="0" xfId="0" applyFont="1" applyFill="1" applyAlignment="1">
      <alignment horizontal="center" vertical="center"/>
    </xf>
    <xf numFmtId="0" fontId="67" fillId="38" borderId="0" xfId="0" applyFont="1" applyFill="1" applyAlignment="1">
      <alignment horizontal="right" vertical="center"/>
    </xf>
    <xf numFmtId="164" fontId="67" fillId="38" borderId="0" xfId="42" applyNumberFormat="1" applyFont="1" applyFill="1" applyAlignment="1">
      <alignment horizontal="right" vertical="center"/>
    </xf>
    <xf numFmtId="164" fontId="67" fillId="38" borderId="0" xfId="42" applyNumberFormat="1" applyFont="1" applyFill="1" applyAlignment="1">
      <alignment horizontal="center" vertical="center"/>
    </xf>
    <xf numFmtId="43" fontId="67" fillId="38" borderId="0" xfId="42" applyFont="1" applyFill="1" applyAlignment="1">
      <alignment horizontal="right" vertical="center" wrapText="1"/>
    </xf>
    <xf numFmtId="43" fontId="67" fillId="38" borderId="0" xfId="42" applyFont="1" applyFill="1" applyAlignment="1">
      <alignment horizontal="right" vertical="center"/>
    </xf>
    <xf numFmtId="164" fontId="67" fillId="38" borderId="0" xfId="0" applyNumberFormat="1" applyFont="1" applyFill="1" applyAlignment="1">
      <alignment horizontal="right" vertical="center"/>
    </xf>
    <xf numFmtId="0" fontId="67" fillId="38" borderId="10" xfId="0" applyFont="1" applyFill="1" applyBorder="1" applyAlignment="1">
      <alignment horizontal="right" vertical="center" wrapText="1"/>
    </xf>
    <xf numFmtId="164" fontId="67" fillId="38" borderId="0" xfId="42" applyNumberFormat="1" applyFont="1" applyFill="1" applyAlignment="1">
      <alignment vertical="center" wrapText="1"/>
    </xf>
    <xf numFmtId="1" fontId="67" fillId="38" borderId="0" xfId="0" applyNumberFormat="1"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Straight Connector 4"/>
        <xdr:cNvSpPr>
          <a:spLocks/>
        </xdr:cNvSpPr>
      </xdr:nvSpPr>
      <xdr:spPr>
        <a:xfrm>
          <a:off x="2419350" y="476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xdr:row>
      <xdr:rowOff>19050</xdr:rowOff>
    </xdr:from>
    <xdr:to>
      <xdr:col>2</xdr:col>
      <xdr:colOff>361950</xdr:colOff>
      <xdr:row>2</xdr:row>
      <xdr:rowOff>19050</xdr:rowOff>
    </xdr:to>
    <xdr:sp>
      <xdr:nvSpPr>
        <xdr:cNvPr id="2" name="Straight Connector 5"/>
        <xdr:cNvSpPr>
          <a:spLocks/>
        </xdr:cNvSpPr>
      </xdr:nvSpPr>
      <xdr:spPr>
        <a:xfrm>
          <a:off x="1600200" y="495300"/>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2</xdr:row>
      <xdr:rowOff>19050</xdr:rowOff>
    </xdr:from>
    <xdr:to>
      <xdr:col>8</xdr:col>
      <xdr:colOff>409575</xdr:colOff>
      <xdr:row>2</xdr:row>
      <xdr:rowOff>19050</xdr:rowOff>
    </xdr:to>
    <xdr:sp>
      <xdr:nvSpPr>
        <xdr:cNvPr id="3" name="Straight Connector 14"/>
        <xdr:cNvSpPr>
          <a:spLocks/>
        </xdr:cNvSpPr>
      </xdr:nvSpPr>
      <xdr:spPr>
        <a:xfrm>
          <a:off x="6524625" y="49530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oangnguyendalat.v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hoangnguyendalat.vn/"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B74"/>
  <sheetViews>
    <sheetView zoomScale="85" zoomScaleNormal="85" zoomScalePageLayoutView="0" workbookViewId="0" topLeftCell="A1">
      <pane ySplit="1" topLeftCell="A2" activePane="bottomLeft" state="frozen"/>
      <selection pane="topLeft" activeCell="A1" sqref="A1"/>
      <selection pane="bottomLeft" activeCell="A1" sqref="A1:IV16384"/>
    </sheetView>
  </sheetViews>
  <sheetFormatPr defaultColWidth="9.140625" defaultRowHeight="12.75"/>
  <cols>
    <col min="1" max="1" width="6.421875" style="339" customWidth="1"/>
    <col min="2" max="2" width="29.140625" style="358" customWidth="1"/>
    <col min="3" max="3" width="27.421875" style="358" customWidth="1"/>
    <col min="4" max="4" width="14.421875" style="340" bestFit="1" customWidth="1"/>
    <col min="5" max="5" width="8.57421875" style="359" bestFit="1" customWidth="1"/>
    <col min="6" max="6" width="7.421875" style="359" bestFit="1" customWidth="1"/>
    <col min="7" max="7" width="8.28125" style="359" customWidth="1"/>
    <col min="8" max="8" width="13.28125" style="359" customWidth="1"/>
    <col min="9" max="9" width="39.00390625" style="358" customWidth="1"/>
    <col min="10" max="10" width="7.421875" style="340" bestFit="1" customWidth="1"/>
    <col min="11" max="11" width="10.57421875" style="340" hidden="1" customWidth="1"/>
    <col min="12" max="12" width="13.421875" style="361" hidden="1" customWidth="1"/>
    <col min="13" max="13" width="13.421875" style="353" hidden="1" customWidth="1"/>
    <col min="14" max="14" width="13.7109375" style="353" hidden="1" customWidth="1"/>
    <col min="15" max="15" width="12.140625" style="353" hidden="1" customWidth="1"/>
    <col min="16" max="16" width="15.140625" style="353" hidden="1" customWidth="1"/>
    <col min="17" max="18" width="12.421875" style="353" hidden="1" customWidth="1"/>
    <col min="19" max="19" width="11.8515625" style="353" hidden="1" customWidth="1"/>
    <col min="20" max="20" width="14.28125" style="353" hidden="1" customWidth="1"/>
    <col min="21" max="21" width="10.28125" style="353" hidden="1" customWidth="1"/>
    <col min="22" max="22" width="15.421875" style="353" hidden="1" customWidth="1"/>
    <col min="23" max="23" width="13.7109375" style="353" hidden="1" customWidth="1"/>
    <col min="24" max="24" width="12.140625" style="353" hidden="1" customWidth="1"/>
    <col min="25" max="25" width="8.140625" style="353" hidden="1" customWidth="1"/>
    <col min="26" max="26" width="12.140625" style="353" hidden="1" customWidth="1"/>
    <col min="27" max="27" width="12.8515625" style="339" hidden="1" customWidth="1"/>
    <col min="28" max="28" width="9.00390625" style="339" hidden="1" customWidth="1"/>
    <col min="29" max="16384" width="9.140625" style="339" customWidth="1"/>
  </cols>
  <sheetData>
    <row r="1" spans="1:26" s="307" customFormat="1" ht="15.75">
      <c r="A1" s="374" t="s">
        <v>461</v>
      </c>
      <c r="B1" s="374"/>
      <c r="C1" s="374"/>
      <c r="D1" s="374"/>
      <c r="E1" s="374"/>
      <c r="F1" s="374"/>
      <c r="G1" s="374"/>
      <c r="H1" s="374"/>
      <c r="I1" s="374"/>
      <c r="J1" s="304"/>
      <c r="K1" s="304"/>
      <c r="L1" s="305"/>
      <c r="M1" s="305"/>
      <c r="N1" s="306"/>
      <c r="O1" s="306"/>
      <c r="P1" s="306"/>
      <c r="Q1" s="306"/>
      <c r="R1" s="306"/>
      <c r="S1" s="306"/>
      <c r="T1" s="306"/>
      <c r="U1" s="306"/>
      <c r="V1" s="306"/>
      <c r="W1" s="306"/>
      <c r="X1" s="306"/>
      <c r="Y1" s="306"/>
      <c r="Z1" s="306"/>
    </row>
    <row r="2" spans="1:26" s="307" customFormat="1" ht="15.75">
      <c r="A2" s="374"/>
      <c r="B2" s="374"/>
      <c r="C2" s="374"/>
      <c r="D2" s="374"/>
      <c r="E2" s="374"/>
      <c r="F2" s="374"/>
      <c r="G2" s="374"/>
      <c r="H2" s="374"/>
      <c r="I2" s="374"/>
      <c r="J2" s="304"/>
      <c r="K2" s="304"/>
      <c r="L2" s="305"/>
      <c r="M2" s="305"/>
      <c r="N2" s="306"/>
      <c r="O2" s="306"/>
      <c r="P2" s="306"/>
      <c r="Q2" s="306"/>
      <c r="R2" s="306"/>
      <c r="S2" s="306"/>
      <c r="T2" s="306"/>
      <c r="U2" s="306"/>
      <c r="V2" s="306"/>
      <c r="W2" s="306"/>
      <c r="X2" s="306"/>
      <c r="Y2" s="306"/>
      <c r="Z2" s="306"/>
    </row>
    <row r="3" spans="1:26" s="312" customFormat="1" ht="15.75">
      <c r="A3" s="308"/>
      <c r="B3" s="309"/>
      <c r="C3" s="309"/>
      <c r="D3" s="310"/>
      <c r="E3" s="308"/>
      <c r="F3" s="308"/>
      <c r="G3" s="308"/>
      <c r="H3" s="308"/>
      <c r="I3" s="309"/>
      <c r="J3" s="304"/>
      <c r="K3" s="304"/>
      <c r="L3" s="305"/>
      <c r="M3" s="311"/>
      <c r="N3" s="311"/>
      <c r="O3" s="311"/>
      <c r="P3" s="311"/>
      <c r="Q3" s="311"/>
      <c r="R3" s="311"/>
      <c r="S3" s="311"/>
      <c r="T3" s="311"/>
      <c r="U3" s="311"/>
      <c r="V3" s="311"/>
      <c r="W3" s="311"/>
      <c r="X3" s="311"/>
      <c r="Y3" s="311"/>
      <c r="Z3" s="311"/>
    </row>
    <row r="4" spans="1:26" s="315" customFormat="1" ht="15.75" customHeight="1">
      <c r="A4" s="370" t="s">
        <v>43</v>
      </c>
      <c r="B4" s="370" t="s">
        <v>68</v>
      </c>
      <c r="C4" s="370" t="s">
        <v>69</v>
      </c>
      <c r="D4" s="370" t="s">
        <v>40</v>
      </c>
      <c r="E4" s="375" t="s">
        <v>70</v>
      </c>
      <c r="F4" s="376"/>
      <c r="G4" s="377"/>
      <c r="H4" s="370" t="s">
        <v>71</v>
      </c>
      <c r="I4" s="370" t="s">
        <v>152</v>
      </c>
      <c r="J4" s="370" t="s">
        <v>230</v>
      </c>
      <c r="K4" s="313"/>
      <c r="L4" s="372" t="s">
        <v>359</v>
      </c>
      <c r="M4" s="314"/>
      <c r="N4" s="314">
        <f>F8+F19+F20+F21+F22+F23+F27+F49</f>
        <v>25</v>
      </c>
      <c r="O4" s="314">
        <f>G8+G19+G20+G21+G22+G23+G27+G49</f>
        <v>29</v>
      </c>
      <c r="P4" s="314">
        <f>H8+H19+H20+H21+H22+H23+H27+H49</f>
        <v>4700000</v>
      </c>
      <c r="Q4" s="314"/>
      <c r="R4" s="314"/>
      <c r="S4" s="314"/>
      <c r="T4" s="314"/>
      <c r="U4" s="314"/>
      <c r="V4" s="314"/>
      <c r="W4" s="314"/>
      <c r="X4" s="314"/>
      <c r="Y4" s="314"/>
      <c r="Z4" s="314"/>
    </row>
    <row r="5" spans="1:26" s="315" customFormat="1" ht="31.5">
      <c r="A5" s="371"/>
      <c r="B5" s="371"/>
      <c r="C5" s="371"/>
      <c r="D5" s="371"/>
      <c r="E5" s="316" t="s">
        <v>73</v>
      </c>
      <c r="F5" s="316" t="s">
        <v>74</v>
      </c>
      <c r="G5" s="316" t="s">
        <v>75</v>
      </c>
      <c r="H5" s="371"/>
      <c r="I5" s="371"/>
      <c r="J5" s="371"/>
      <c r="K5" s="317" t="s">
        <v>454</v>
      </c>
      <c r="L5" s="373"/>
      <c r="M5" s="311"/>
      <c r="N5" s="311" t="e">
        <f>F9+F11+F12+F13+F14+#REF!+#REF!+F25+#REF!+F32+F33+F44+F35+F53+#REF!+F24</f>
        <v>#REF!</v>
      </c>
      <c r="O5" s="311" t="e">
        <f>G9+G11+G12+G13+G14+#REF!+#REF!+G25+#REF!+G32+G33+G44+G35+G53+#REF!+G24</f>
        <v>#VALUE!</v>
      </c>
      <c r="P5" s="311" t="e">
        <f>H9+H11+H12+H13+H14+#REF!+#REF!+H25+#REF!+H32+H33+H44+H35+H53+#REF!+H24</f>
        <v>#REF!</v>
      </c>
      <c r="Q5" s="314"/>
      <c r="R5" s="314"/>
      <c r="S5" s="314"/>
      <c r="T5" s="314"/>
      <c r="U5" s="314"/>
      <c r="V5" s="314"/>
      <c r="W5" s="314"/>
      <c r="X5" s="314"/>
      <c r="Y5" s="314"/>
      <c r="Z5" s="314"/>
    </row>
    <row r="6" spans="1:26" s="315" customFormat="1" ht="15.75">
      <c r="A6" s="316" t="s">
        <v>76</v>
      </c>
      <c r="B6" s="318" t="s">
        <v>77</v>
      </c>
      <c r="C6" s="319"/>
      <c r="D6" s="316"/>
      <c r="E6" s="320">
        <f>E7+E18+E36</f>
        <v>599</v>
      </c>
      <c r="F6" s="320">
        <f>F7+F18+F36</f>
        <v>509</v>
      </c>
      <c r="G6" s="320">
        <f>G7+G18+G36</f>
        <v>461</v>
      </c>
      <c r="H6" s="320">
        <f>H7+H18+H36</f>
        <v>66782195.5</v>
      </c>
      <c r="I6" s="316"/>
      <c r="J6" s="316"/>
      <c r="K6" s="316"/>
      <c r="L6" s="321"/>
      <c r="M6" s="311"/>
      <c r="N6" s="311" t="e">
        <f>F10+F15+F16+F17+#REF!+F26+#REF!+F28+F29+F30+#REF!+F37+F38+F39+F40+F41+F42+F43+F45+F46+F47+F48+F50+F51</f>
        <v>#REF!</v>
      </c>
      <c r="O6" s="311" t="e">
        <f>G10+G15+G16+G17+#REF!+G26+#REF!+G28+G29+G30+#REF!+G37+G38+G39+G40+G41+G42+G43+G45+G46+G47+G48+G50+G51</f>
        <v>#VALUE!</v>
      </c>
      <c r="P6" s="311" t="e">
        <f>H10+H15+H16+H17+#REF!+H26+#REF!+H28+H29+H30+#REF!+H37+H38+H39+H40+H41+H42+H43+H45+H46+H47+H48+H50+H51</f>
        <v>#REF!</v>
      </c>
      <c r="Q6" s="314"/>
      <c r="R6" s="314"/>
      <c r="S6" s="314"/>
      <c r="T6" s="314"/>
      <c r="U6" s="314"/>
      <c r="V6" s="314"/>
      <c r="W6" s="314"/>
      <c r="X6" s="314"/>
      <c r="Y6" s="314"/>
      <c r="Z6" s="314"/>
    </row>
    <row r="7" spans="1:28" s="315" customFormat="1" ht="31.5">
      <c r="A7" s="316" t="s">
        <v>78</v>
      </c>
      <c r="B7" s="318" t="s">
        <v>79</v>
      </c>
      <c r="C7" s="319"/>
      <c r="D7" s="316"/>
      <c r="E7" s="316">
        <f>SUM(E8:E17)</f>
        <v>51</v>
      </c>
      <c r="F7" s="316">
        <f>SUM(F8:F17)</f>
        <v>45</v>
      </c>
      <c r="G7" s="316">
        <f>SUM(G8:G17)</f>
        <v>22</v>
      </c>
      <c r="H7" s="320">
        <f>SUM(H8:H17)</f>
        <v>4292000</v>
      </c>
      <c r="I7" s="316"/>
      <c r="J7" s="316"/>
      <c r="K7" s="316"/>
      <c r="L7" s="321"/>
      <c r="M7" s="322" t="s">
        <v>358</v>
      </c>
      <c r="N7" s="323" t="s">
        <v>81</v>
      </c>
      <c r="O7" s="323" t="s">
        <v>45</v>
      </c>
      <c r="P7" s="323" t="s">
        <v>47</v>
      </c>
      <c r="Q7" s="323" t="s">
        <v>82</v>
      </c>
      <c r="R7" s="323" t="s">
        <v>83</v>
      </c>
      <c r="S7" s="323" t="s">
        <v>84</v>
      </c>
      <c r="T7" s="323" t="s">
        <v>85</v>
      </c>
      <c r="U7" s="323" t="s">
        <v>86</v>
      </c>
      <c r="V7" s="323" t="s">
        <v>87</v>
      </c>
      <c r="W7" s="323" t="s">
        <v>24</v>
      </c>
      <c r="X7" s="323" t="s">
        <v>88</v>
      </c>
      <c r="Y7" s="323" t="s">
        <v>53</v>
      </c>
      <c r="Z7" s="323" t="s">
        <v>89</v>
      </c>
      <c r="AA7" s="323" t="s">
        <v>90</v>
      </c>
      <c r="AB7" s="323" t="s">
        <v>91</v>
      </c>
    </row>
    <row r="8" spans="1:28" s="315" customFormat="1" ht="31.5" customHeight="1">
      <c r="A8" s="324">
        <v>1</v>
      </c>
      <c r="B8" s="325" t="s">
        <v>107</v>
      </c>
      <c r="C8" s="325" t="s">
        <v>429</v>
      </c>
      <c r="D8" s="326" t="s">
        <v>300</v>
      </c>
      <c r="E8" s="324">
        <v>2</v>
      </c>
      <c r="F8" s="324">
        <v>2</v>
      </c>
      <c r="G8" s="324"/>
      <c r="H8" s="327">
        <f aca="true" t="shared" si="0" ref="H8:H14">M8</f>
        <v>250000</v>
      </c>
      <c r="I8" s="325" t="s">
        <v>232</v>
      </c>
      <c r="J8" s="324"/>
      <c r="K8" s="328"/>
      <c r="L8" s="329"/>
      <c r="M8" s="330">
        <f aca="true" t="shared" si="1" ref="M8:M18">SUM(N8:AB8)</f>
        <v>250000</v>
      </c>
      <c r="N8" s="331">
        <v>50000</v>
      </c>
      <c r="O8" s="331">
        <v>70000</v>
      </c>
      <c r="P8" s="331">
        <v>70000</v>
      </c>
      <c r="Q8" s="331">
        <v>30000</v>
      </c>
      <c r="R8" s="331"/>
      <c r="S8" s="331"/>
      <c r="T8" s="331"/>
      <c r="U8" s="331"/>
      <c r="V8" s="331"/>
      <c r="W8" s="331"/>
      <c r="X8" s="331">
        <v>30000</v>
      </c>
      <c r="Y8" s="331"/>
      <c r="Z8" s="331"/>
      <c r="AA8" s="332"/>
      <c r="AB8" s="332"/>
    </row>
    <row r="9" spans="1:28" s="315" customFormat="1" ht="31.5">
      <c r="A9" s="324">
        <v>2</v>
      </c>
      <c r="B9" s="325" t="s">
        <v>226</v>
      </c>
      <c r="C9" s="325" t="s">
        <v>154</v>
      </c>
      <c r="D9" s="326" t="s">
        <v>293</v>
      </c>
      <c r="E9" s="324">
        <v>1</v>
      </c>
      <c r="F9" s="324">
        <v>2</v>
      </c>
      <c r="G9" s="324">
        <v>1</v>
      </c>
      <c r="H9" s="327">
        <f t="shared" si="0"/>
        <v>130000</v>
      </c>
      <c r="I9" s="325" t="s">
        <v>155</v>
      </c>
      <c r="J9" s="324"/>
      <c r="K9" s="328"/>
      <c r="L9" s="329"/>
      <c r="M9" s="330">
        <f t="shared" si="1"/>
        <v>130000</v>
      </c>
      <c r="N9" s="331">
        <v>75000</v>
      </c>
      <c r="O9" s="331"/>
      <c r="P9" s="331"/>
      <c r="Q9" s="331"/>
      <c r="R9" s="331"/>
      <c r="S9" s="331"/>
      <c r="T9" s="331">
        <v>35000</v>
      </c>
      <c r="U9" s="331"/>
      <c r="V9" s="331"/>
      <c r="W9" s="331"/>
      <c r="X9" s="331"/>
      <c r="Y9" s="331"/>
      <c r="Z9" s="331">
        <v>15000</v>
      </c>
      <c r="AA9" s="332"/>
      <c r="AB9" s="332">
        <v>5000</v>
      </c>
    </row>
    <row r="10" spans="1:28" s="315" customFormat="1" ht="47.25">
      <c r="A10" s="324">
        <v>3</v>
      </c>
      <c r="B10" s="325" t="s">
        <v>263</v>
      </c>
      <c r="C10" s="325" t="s">
        <v>100</v>
      </c>
      <c r="D10" s="326" t="s">
        <v>291</v>
      </c>
      <c r="E10" s="324">
        <v>10</v>
      </c>
      <c r="F10" s="324">
        <v>8</v>
      </c>
      <c r="G10" s="324">
        <v>2</v>
      </c>
      <c r="H10" s="327">
        <f t="shared" si="0"/>
        <v>0</v>
      </c>
      <c r="I10" s="325" t="s">
        <v>153</v>
      </c>
      <c r="J10" s="324"/>
      <c r="K10" s="328"/>
      <c r="L10" s="329"/>
      <c r="M10" s="330">
        <f t="shared" si="1"/>
        <v>0</v>
      </c>
      <c r="N10" s="331"/>
      <c r="O10" s="331"/>
      <c r="P10" s="331"/>
      <c r="Q10" s="331"/>
      <c r="R10" s="331"/>
      <c r="S10" s="331"/>
      <c r="T10" s="331"/>
      <c r="U10" s="331"/>
      <c r="V10" s="331"/>
      <c r="W10" s="331"/>
      <c r="X10" s="331"/>
      <c r="Y10" s="331"/>
      <c r="Z10" s="331"/>
      <c r="AA10" s="332"/>
      <c r="AB10" s="332"/>
    </row>
    <row r="11" spans="1:28" s="315" customFormat="1" ht="31.5">
      <c r="A11" s="324">
        <v>4</v>
      </c>
      <c r="B11" s="325" t="s">
        <v>227</v>
      </c>
      <c r="C11" s="325" t="s">
        <v>160</v>
      </c>
      <c r="D11" s="326" t="s">
        <v>299</v>
      </c>
      <c r="E11" s="324">
        <v>4</v>
      </c>
      <c r="F11" s="324">
        <v>1</v>
      </c>
      <c r="G11" s="324">
        <v>1</v>
      </c>
      <c r="H11" s="327">
        <f t="shared" si="0"/>
        <v>3075000</v>
      </c>
      <c r="I11" s="325" t="s">
        <v>161</v>
      </c>
      <c r="J11" s="324"/>
      <c r="K11" s="328"/>
      <c r="L11" s="329"/>
      <c r="M11" s="330">
        <f t="shared" si="1"/>
        <v>3075000</v>
      </c>
      <c r="N11" s="331">
        <v>895000</v>
      </c>
      <c r="O11" s="331"/>
      <c r="P11" s="331"/>
      <c r="Q11" s="331"/>
      <c r="R11" s="331"/>
      <c r="S11" s="331"/>
      <c r="T11" s="331"/>
      <c r="U11" s="331"/>
      <c r="V11" s="331"/>
      <c r="W11" s="331">
        <v>2000000</v>
      </c>
      <c r="X11" s="331">
        <v>180000</v>
      </c>
      <c r="Y11" s="331"/>
      <c r="Z11" s="331"/>
      <c r="AA11" s="332"/>
      <c r="AB11" s="333"/>
    </row>
    <row r="12" spans="1:28" s="315" customFormat="1" ht="47.25">
      <c r="A12" s="324">
        <v>5</v>
      </c>
      <c r="B12" s="325" t="s">
        <v>97</v>
      </c>
      <c r="C12" s="325" t="s">
        <v>98</v>
      </c>
      <c r="D12" s="326" t="s">
        <v>292</v>
      </c>
      <c r="E12" s="324">
        <v>6</v>
      </c>
      <c r="F12" s="324">
        <v>5</v>
      </c>
      <c r="G12" s="324">
        <v>2</v>
      </c>
      <c r="H12" s="327">
        <f t="shared" si="0"/>
        <v>483000</v>
      </c>
      <c r="I12" s="325" t="s">
        <v>234</v>
      </c>
      <c r="J12" s="324"/>
      <c r="K12" s="328"/>
      <c r="L12" s="329"/>
      <c r="M12" s="330">
        <f t="shared" si="1"/>
        <v>483000</v>
      </c>
      <c r="N12" s="331">
        <v>26000</v>
      </c>
      <c r="O12" s="331">
        <v>100000</v>
      </c>
      <c r="P12" s="331">
        <v>100000</v>
      </c>
      <c r="Q12" s="331">
        <v>9000</v>
      </c>
      <c r="R12" s="331"/>
      <c r="S12" s="331"/>
      <c r="T12" s="331">
        <v>10000</v>
      </c>
      <c r="U12" s="331"/>
      <c r="V12" s="331">
        <v>148000</v>
      </c>
      <c r="W12" s="331"/>
      <c r="X12" s="331">
        <v>90000</v>
      </c>
      <c r="Y12" s="331"/>
      <c r="Z12" s="331"/>
      <c r="AA12" s="332"/>
      <c r="AB12" s="332"/>
    </row>
    <row r="13" spans="1:28" s="315" customFormat="1" ht="94.5">
      <c r="A13" s="324">
        <v>6</v>
      </c>
      <c r="B13" s="325" t="s">
        <v>103</v>
      </c>
      <c r="C13" s="325" t="s">
        <v>104</v>
      </c>
      <c r="D13" s="326" t="s">
        <v>295</v>
      </c>
      <c r="E13" s="324">
        <v>4</v>
      </c>
      <c r="F13" s="324">
        <v>4</v>
      </c>
      <c r="G13" s="324">
        <v>8</v>
      </c>
      <c r="H13" s="327">
        <f t="shared" si="0"/>
        <v>2000</v>
      </c>
      <c r="I13" s="325" t="s">
        <v>363</v>
      </c>
      <c r="J13" s="324" t="s">
        <v>231</v>
      </c>
      <c r="K13" s="328" t="s">
        <v>231</v>
      </c>
      <c r="L13" s="329"/>
      <c r="M13" s="330">
        <f t="shared" si="1"/>
        <v>2000</v>
      </c>
      <c r="N13" s="331">
        <v>2000</v>
      </c>
      <c r="O13" s="331"/>
      <c r="P13" s="331"/>
      <c r="Q13" s="331"/>
      <c r="R13" s="331"/>
      <c r="S13" s="331"/>
      <c r="T13" s="331"/>
      <c r="U13" s="331"/>
      <c r="V13" s="331"/>
      <c r="W13" s="331"/>
      <c r="X13" s="331"/>
      <c r="Y13" s="331"/>
      <c r="Z13" s="331"/>
      <c r="AA13" s="332"/>
      <c r="AB13" s="332"/>
    </row>
    <row r="14" spans="1:28" s="315" customFormat="1" ht="31.5">
      <c r="A14" s="324">
        <v>7</v>
      </c>
      <c r="B14" s="325" t="s">
        <v>105</v>
      </c>
      <c r="C14" s="325" t="s">
        <v>106</v>
      </c>
      <c r="D14" s="326" t="s">
        <v>296</v>
      </c>
      <c r="E14" s="324">
        <v>5</v>
      </c>
      <c r="F14" s="324">
        <v>5</v>
      </c>
      <c r="G14" s="324" t="s">
        <v>96</v>
      </c>
      <c r="H14" s="327">
        <f t="shared" si="0"/>
        <v>300000</v>
      </c>
      <c r="I14" s="325" t="s">
        <v>156</v>
      </c>
      <c r="J14" s="324"/>
      <c r="K14" s="328"/>
      <c r="L14" s="329"/>
      <c r="M14" s="330">
        <f t="shared" si="1"/>
        <v>300000</v>
      </c>
      <c r="N14" s="331">
        <v>160000</v>
      </c>
      <c r="O14" s="331"/>
      <c r="P14" s="331"/>
      <c r="Q14" s="331"/>
      <c r="R14" s="331"/>
      <c r="S14" s="331">
        <v>14000</v>
      </c>
      <c r="T14" s="331">
        <v>95000</v>
      </c>
      <c r="U14" s="331"/>
      <c r="V14" s="331">
        <v>1000</v>
      </c>
      <c r="W14" s="331"/>
      <c r="X14" s="331"/>
      <c r="Y14" s="331"/>
      <c r="Z14" s="331"/>
      <c r="AA14" s="332"/>
      <c r="AB14" s="332">
        <v>30000</v>
      </c>
    </row>
    <row r="15" spans="1:28" s="315" customFormat="1" ht="47.25">
      <c r="A15" s="324">
        <v>8</v>
      </c>
      <c r="B15" s="325" t="s">
        <v>94</v>
      </c>
      <c r="C15" s="325" t="s">
        <v>95</v>
      </c>
      <c r="D15" s="326" t="s">
        <v>297</v>
      </c>
      <c r="E15" s="324">
        <v>8</v>
      </c>
      <c r="F15" s="324">
        <v>6</v>
      </c>
      <c r="G15" s="324" t="s">
        <v>96</v>
      </c>
      <c r="H15" s="327">
        <f>M15</f>
        <v>40000</v>
      </c>
      <c r="I15" s="325" t="s">
        <v>340</v>
      </c>
      <c r="J15" s="324" t="s">
        <v>231</v>
      </c>
      <c r="K15" s="328" t="s">
        <v>231</v>
      </c>
      <c r="L15" s="329"/>
      <c r="M15" s="330">
        <f t="shared" si="1"/>
        <v>40000</v>
      </c>
      <c r="N15" s="331">
        <v>40000</v>
      </c>
      <c r="O15" s="331"/>
      <c r="P15" s="331"/>
      <c r="Q15" s="331"/>
      <c r="R15" s="331"/>
      <c r="S15" s="331"/>
      <c r="T15" s="331"/>
      <c r="U15" s="331"/>
      <c r="V15" s="331"/>
      <c r="W15" s="331"/>
      <c r="X15" s="331"/>
      <c r="Y15" s="331"/>
      <c r="Z15" s="331"/>
      <c r="AA15" s="332"/>
      <c r="AB15" s="332"/>
    </row>
    <row r="16" spans="1:28" s="335" customFormat="1" ht="31.5">
      <c r="A16" s="324">
        <v>9</v>
      </c>
      <c r="B16" s="325" t="s">
        <v>101</v>
      </c>
      <c r="C16" s="325" t="s">
        <v>102</v>
      </c>
      <c r="D16" s="326" t="s">
        <v>298</v>
      </c>
      <c r="E16" s="324">
        <v>3</v>
      </c>
      <c r="F16" s="324">
        <v>2</v>
      </c>
      <c r="G16" s="324">
        <v>0</v>
      </c>
      <c r="H16" s="327">
        <f>M16</f>
        <v>9500</v>
      </c>
      <c r="I16" s="325" t="s">
        <v>394</v>
      </c>
      <c r="J16" s="324"/>
      <c r="K16" s="328"/>
      <c r="L16" s="329"/>
      <c r="M16" s="330">
        <f t="shared" si="1"/>
        <v>9500</v>
      </c>
      <c r="N16" s="331"/>
      <c r="O16" s="331">
        <v>1000</v>
      </c>
      <c r="P16" s="331"/>
      <c r="Q16" s="331"/>
      <c r="R16" s="331"/>
      <c r="S16" s="331"/>
      <c r="T16" s="331">
        <v>3000</v>
      </c>
      <c r="U16" s="331"/>
      <c r="V16" s="331">
        <v>1500</v>
      </c>
      <c r="W16" s="331"/>
      <c r="X16" s="331">
        <v>3500</v>
      </c>
      <c r="Y16" s="331"/>
      <c r="Z16" s="331">
        <v>500</v>
      </c>
      <c r="AA16" s="334"/>
      <c r="AB16" s="334"/>
    </row>
    <row r="17" spans="1:28" s="335" customFormat="1" ht="78.75">
      <c r="A17" s="324">
        <v>10</v>
      </c>
      <c r="B17" s="325" t="s">
        <v>92</v>
      </c>
      <c r="C17" s="325" t="s">
        <v>93</v>
      </c>
      <c r="D17" s="326" t="s">
        <v>294</v>
      </c>
      <c r="E17" s="324">
        <v>8</v>
      </c>
      <c r="F17" s="324">
        <v>10</v>
      </c>
      <c r="G17" s="324">
        <v>8</v>
      </c>
      <c r="H17" s="327">
        <f>M17</f>
        <v>2500</v>
      </c>
      <c r="I17" s="325" t="s">
        <v>392</v>
      </c>
      <c r="J17" s="324" t="s">
        <v>231</v>
      </c>
      <c r="K17" s="328" t="s">
        <v>231</v>
      </c>
      <c r="L17" s="329"/>
      <c r="M17" s="330">
        <f t="shared" si="1"/>
        <v>2500</v>
      </c>
      <c r="N17" s="331">
        <v>2000</v>
      </c>
      <c r="O17" s="331">
        <v>250</v>
      </c>
      <c r="P17" s="331">
        <v>250</v>
      </c>
      <c r="Q17" s="331"/>
      <c r="R17" s="331"/>
      <c r="S17" s="331"/>
      <c r="T17" s="331"/>
      <c r="U17" s="331"/>
      <c r="V17" s="331"/>
      <c r="W17" s="331"/>
      <c r="X17" s="331"/>
      <c r="Y17" s="331"/>
      <c r="Z17" s="331"/>
      <c r="AA17" s="334"/>
      <c r="AB17" s="334"/>
    </row>
    <row r="18" spans="1:28" ht="15.75">
      <c r="A18" s="316" t="s">
        <v>109</v>
      </c>
      <c r="B18" s="318" t="s">
        <v>110</v>
      </c>
      <c r="C18" s="318"/>
      <c r="D18" s="316"/>
      <c r="E18" s="316">
        <f>SUM(E19:E35)</f>
        <v>492</v>
      </c>
      <c r="F18" s="316">
        <f>SUM(F19:F35)</f>
        <v>414</v>
      </c>
      <c r="G18" s="316">
        <f>SUM(G19:G35)</f>
        <v>346</v>
      </c>
      <c r="H18" s="336">
        <f>SUM(H19:H35)</f>
        <v>49587695.5</v>
      </c>
      <c r="I18" s="316"/>
      <c r="J18" s="316"/>
      <c r="K18" s="319"/>
      <c r="L18" s="322"/>
      <c r="M18" s="330">
        <f t="shared" si="1"/>
        <v>0</v>
      </c>
      <c r="N18" s="337"/>
      <c r="O18" s="337"/>
      <c r="P18" s="337"/>
      <c r="Q18" s="337"/>
      <c r="R18" s="337"/>
      <c r="S18" s="337"/>
      <c r="T18" s="337"/>
      <c r="U18" s="337"/>
      <c r="V18" s="337"/>
      <c r="W18" s="337"/>
      <c r="X18" s="337"/>
      <c r="Y18" s="337"/>
      <c r="Z18" s="337"/>
      <c r="AA18" s="338"/>
      <c r="AB18" s="338"/>
    </row>
    <row r="19" spans="1:28" ht="31.5">
      <c r="A19" s="324">
        <v>1</v>
      </c>
      <c r="B19" s="325" t="s">
        <v>228</v>
      </c>
      <c r="C19" s="325" t="s">
        <v>170</v>
      </c>
      <c r="D19" s="326" t="s">
        <v>309</v>
      </c>
      <c r="E19" s="324">
        <v>1</v>
      </c>
      <c r="F19" s="324">
        <v>2</v>
      </c>
      <c r="G19" s="324"/>
      <c r="H19" s="327">
        <v>30000</v>
      </c>
      <c r="I19" s="325" t="s">
        <v>171</v>
      </c>
      <c r="J19" s="324"/>
      <c r="K19" s="328"/>
      <c r="L19" s="329"/>
      <c r="M19" s="330"/>
      <c r="N19" s="337"/>
      <c r="O19" s="337"/>
      <c r="P19" s="337"/>
      <c r="Q19" s="337"/>
      <c r="R19" s="337"/>
      <c r="S19" s="337"/>
      <c r="T19" s="337"/>
      <c r="U19" s="337"/>
      <c r="V19" s="337"/>
      <c r="W19" s="337"/>
      <c r="X19" s="337"/>
      <c r="Y19" s="337"/>
      <c r="Z19" s="337"/>
      <c r="AA19" s="338"/>
      <c r="AB19" s="338"/>
    </row>
    <row r="20" spans="1:28" ht="31.5">
      <c r="A20" s="343">
        <v>2</v>
      </c>
      <c r="B20" s="325" t="s">
        <v>430</v>
      </c>
      <c r="C20" s="341" t="s">
        <v>431</v>
      </c>
      <c r="D20" s="326" t="s">
        <v>432</v>
      </c>
      <c r="E20" s="342"/>
      <c r="F20" s="342"/>
      <c r="G20" s="342"/>
      <c r="H20" s="327">
        <v>1500000</v>
      </c>
      <c r="I20" s="341"/>
      <c r="J20" s="343"/>
      <c r="K20" s="368"/>
      <c r="L20" s="344"/>
      <c r="M20" s="330"/>
      <c r="N20" s="337"/>
      <c r="O20" s="337"/>
      <c r="P20" s="337"/>
      <c r="Q20" s="337"/>
      <c r="R20" s="337"/>
      <c r="S20" s="337"/>
      <c r="T20" s="337"/>
      <c r="U20" s="337"/>
      <c r="V20" s="337"/>
      <c r="W20" s="337"/>
      <c r="X20" s="337"/>
      <c r="Y20" s="337"/>
      <c r="Z20" s="337"/>
      <c r="AA20" s="338"/>
      <c r="AB20" s="338"/>
    </row>
    <row r="21" spans="1:28" ht="31.5">
      <c r="A21" s="324">
        <v>3</v>
      </c>
      <c r="B21" s="325" t="s">
        <v>347</v>
      </c>
      <c r="C21" s="325" t="s">
        <v>348</v>
      </c>
      <c r="D21" s="326" t="s">
        <v>408</v>
      </c>
      <c r="E21" s="324">
        <v>5</v>
      </c>
      <c r="F21" s="324">
        <v>10</v>
      </c>
      <c r="G21" s="324"/>
      <c r="H21" s="327">
        <v>200000</v>
      </c>
      <c r="I21" s="325" t="s">
        <v>349</v>
      </c>
      <c r="J21" s="324"/>
      <c r="K21" s="328"/>
      <c r="L21" s="327"/>
      <c r="M21" s="330"/>
      <c r="N21" s="337"/>
      <c r="O21" s="337"/>
      <c r="P21" s="337"/>
      <c r="Q21" s="337"/>
      <c r="R21" s="337"/>
      <c r="S21" s="337"/>
      <c r="T21" s="337"/>
      <c r="U21" s="337"/>
      <c r="V21" s="337"/>
      <c r="W21" s="337"/>
      <c r="X21" s="337"/>
      <c r="Y21" s="337"/>
      <c r="Z21" s="337"/>
      <c r="AA21" s="338"/>
      <c r="AB21" s="338"/>
    </row>
    <row r="22" spans="1:28" ht="31.5">
      <c r="A22" s="343">
        <v>4</v>
      </c>
      <c r="B22" s="325" t="s">
        <v>433</v>
      </c>
      <c r="C22" s="325" t="s">
        <v>434</v>
      </c>
      <c r="D22" s="326" t="s">
        <v>435</v>
      </c>
      <c r="E22" s="324">
        <v>8</v>
      </c>
      <c r="F22" s="324">
        <v>2</v>
      </c>
      <c r="G22" s="324">
        <v>10</v>
      </c>
      <c r="H22" s="327">
        <v>1000000</v>
      </c>
      <c r="I22" s="341" t="s">
        <v>436</v>
      </c>
      <c r="J22" s="343"/>
      <c r="K22" s="368"/>
      <c r="L22" s="344"/>
      <c r="M22" s="330"/>
      <c r="N22" s="337"/>
      <c r="O22" s="337"/>
      <c r="P22" s="337"/>
      <c r="Q22" s="337"/>
      <c r="R22" s="337"/>
      <c r="S22" s="337"/>
      <c r="T22" s="337"/>
      <c r="U22" s="337"/>
      <c r="V22" s="337"/>
      <c r="W22" s="337"/>
      <c r="X22" s="337"/>
      <c r="Y22" s="337"/>
      <c r="Z22" s="337"/>
      <c r="AA22" s="338"/>
      <c r="AB22" s="338"/>
    </row>
    <row r="23" spans="1:28" ht="31.5">
      <c r="A23" s="324">
        <v>5</v>
      </c>
      <c r="B23" s="325" t="s">
        <v>437</v>
      </c>
      <c r="C23" s="325" t="s">
        <v>438</v>
      </c>
      <c r="D23" s="326" t="s">
        <v>439</v>
      </c>
      <c r="E23" s="324">
        <v>8</v>
      </c>
      <c r="F23" s="324">
        <v>2</v>
      </c>
      <c r="G23" s="324">
        <v>10</v>
      </c>
      <c r="H23" s="327">
        <v>1000000</v>
      </c>
      <c r="I23" s="325" t="s">
        <v>413</v>
      </c>
      <c r="J23" s="343"/>
      <c r="K23" s="368"/>
      <c r="L23" s="344"/>
      <c r="M23" s="330"/>
      <c r="N23" s="337"/>
      <c r="O23" s="337"/>
      <c r="P23" s="337"/>
      <c r="Q23" s="337"/>
      <c r="R23" s="337"/>
      <c r="S23" s="337"/>
      <c r="T23" s="337"/>
      <c r="U23" s="337"/>
      <c r="V23" s="337"/>
      <c r="W23" s="337"/>
      <c r="X23" s="337"/>
      <c r="Y23" s="337"/>
      <c r="Z23" s="337"/>
      <c r="AA23" s="338"/>
      <c r="AB23" s="338"/>
    </row>
    <row r="24" spans="1:28" ht="31.5">
      <c r="A24" s="343">
        <v>6</v>
      </c>
      <c r="B24" s="325" t="s">
        <v>342</v>
      </c>
      <c r="C24" s="325" t="s">
        <v>353</v>
      </c>
      <c r="D24" s="326" t="s">
        <v>142</v>
      </c>
      <c r="E24" s="324">
        <v>4</v>
      </c>
      <c r="F24" s="324">
        <v>2</v>
      </c>
      <c r="G24" s="324"/>
      <c r="H24" s="327">
        <v>1300000</v>
      </c>
      <c r="I24" s="325" t="s">
        <v>395</v>
      </c>
      <c r="J24" s="324" t="s">
        <v>231</v>
      </c>
      <c r="K24" s="328" t="s">
        <v>231</v>
      </c>
      <c r="L24" s="327"/>
      <c r="M24" s="330"/>
      <c r="N24" s="337"/>
      <c r="O24" s="337"/>
      <c r="P24" s="337"/>
      <c r="Q24" s="337"/>
      <c r="R24" s="337"/>
      <c r="S24" s="337"/>
      <c r="T24" s="337"/>
      <c r="U24" s="337"/>
      <c r="V24" s="337"/>
      <c r="W24" s="337"/>
      <c r="X24" s="337"/>
      <c r="Y24" s="337"/>
      <c r="Z24" s="337"/>
      <c r="AA24" s="338"/>
      <c r="AB24" s="338"/>
    </row>
    <row r="25" spans="1:28" ht="47.25">
      <c r="A25" s="324">
        <v>7</v>
      </c>
      <c r="B25" s="325" t="s">
        <v>115</v>
      </c>
      <c r="C25" s="325" t="s">
        <v>116</v>
      </c>
      <c r="D25" s="326" t="s">
        <v>303</v>
      </c>
      <c r="E25" s="324">
        <v>241</v>
      </c>
      <c r="F25" s="324">
        <v>106</v>
      </c>
      <c r="G25" s="324">
        <f>350-F25</f>
        <v>244</v>
      </c>
      <c r="H25" s="327">
        <v>16935000</v>
      </c>
      <c r="I25" s="325" t="s">
        <v>403</v>
      </c>
      <c r="J25" s="324" t="s">
        <v>231</v>
      </c>
      <c r="K25" s="328" t="s">
        <v>231</v>
      </c>
      <c r="L25" s="329">
        <v>5800000</v>
      </c>
      <c r="M25" s="330"/>
      <c r="N25" s="337"/>
      <c r="O25" s="337"/>
      <c r="P25" s="337"/>
      <c r="Q25" s="337"/>
      <c r="R25" s="337"/>
      <c r="S25" s="337"/>
      <c r="T25" s="337"/>
      <c r="U25" s="337"/>
      <c r="V25" s="337"/>
      <c r="W25" s="337"/>
      <c r="X25" s="337"/>
      <c r="Y25" s="337"/>
      <c r="Z25" s="337"/>
      <c r="AA25" s="338"/>
      <c r="AB25" s="338"/>
    </row>
    <row r="26" spans="1:28" ht="63">
      <c r="A26" s="343">
        <v>8</v>
      </c>
      <c r="B26" s="325" t="s">
        <v>111</v>
      </c>
      <c r="C26" s="325" t="s">
        <v>112</v>
      </c>
      <c r="D26" s="326" t="s">
        <v>305</v>
      </c>
      <c r="E26" s="324">
        <v>25</v>
      </c>
      <c r="F26" s="324">
        <v>31</v>
      </c>
      <c r="G26" s="324">
        <v>20</v>
      </c>
      <c r="H26" s="327">
        <v>4089000</v>
      </c>
      <c r="I26" s="325" t="s">
        <v>405</v>
      </c>
      <c r="J26" s="324" t="s">
        <v>231</v>
      </c>
      <c r="K26" s="328" t="s">
        <v>231</v>
      </c>
      <c r="L26" s="329">
        <v>2000000</v>
      </c>
      <c r="M26" s="330"/>
      <c r="N26" s="337"/>
      <c r="O26" s="337"/>
      <c r="P26" s="337"/>
      <c r="Q26" s="337"/>
      <c r="R26" s="337"/>
      <c r="S26" s="337"/>
      <c r="T26" s="337"/>
      <c r="U26" s="337"/>
      <c r="V26" s="337"/>
      <c r="W26" s="337"/>
      <c r="X26" s="337"/>
      <c r="Y26" s="337"/>
      <c r="Z26" s="337"/>
      <c r="AA26" s="338"/>
      <c r="AB26" s="338"/>
    </row>
    <row r="27" spans="1:28" ht="31.5">
      <c r="A27" s="324">
        <v>9</v>
      </c>
      <c r="B27" s="325" t="s">
        <v>157</v>
      </c>
      <c r="C27" s="325" t="s">
        <v>158</v>
      </c>
      <c r="D27" s="326" t="s">
        <v>308</v>
      </c>
      <c r="E27" s="324">
        <v>5</v>
      </c>
      <c r="F27" s="324">
        <v>5</v>
      </c>
      <c r="G27" s="324">
        <v>3</v>
      </c>
      <c r="H27" s="327">
        <v>220000</v>
      </c>
      <c r="I27" s="325" t="s">
        <v>159</v>
      </c>
      <c r="J27" s="324"/>
      <c r="K27" s="328"/>
      <c r="L27" s="329"/>
      <c r="M27" s="330"/>
      <c r="N27" s="337"/>
      <c r="O27" s="337"/>
      <c r="P27" s="337"/>
      <c r="Q27" s="337"/>
      <c r="R27" s="337"/>
      <c r="S27" s="337"/>
      <c r="T27" s="337"/>
      <c r="U27" s="337"/>
      <c r="V27" s="337"/>
      <c r="W27" s="337"/>
      <c r="X27" s="337"/>
      <c r="Y27" s="337"/>
      <c r="Z27" s="337"/>
      <c r="AA27" s="338"/>
      <c r="AB27" s="338"/>
    </row>
    <row r="28" spans="1:28" ht="31.5">
      <c r="A28" s="343">
        <v>10</v>
      </c>
      <c r="B28" s="325" t="s">
        <v>341</v>
      </c>
      <c r="C28" s="325" t="s">
        <v>128</v>
      </c>
      <c r="D28" s="326" t="s">
        <v>310</v>
      </c>
      <c r="E28" s="324">
        <v>47</v>
      </c>
      <c r="F28" s="324">
        <v>75</v>
      </c>
      <c r="G28" s="324">
        <v>32</v>
      </c>
      <c r="H28" s="327">
        <v>5823807</v>
      </c>
      <c r="I28" s="325" t="s">
        <v>393</v>
      </c>
      <c r="J28" s="324" t="s">
        <v>231</v>
      </c>
      <c r="K28" s="328" t="s">
        <v>231</v>
      </c>
      <c r="L28" s="329">
        <f>M28</f>
        <v>0</v>
      </c>
      <c r="M28" s="330"/>
      <c r="N28" s="337"/>
      <c r="O28" s="337"/>
      <c r="P28" s="337"/>
      <c r="Q28" s="337"/>
      <c r="R28" s="337"/>
      <c r="S28" s="337"/>
      <c r="T28" s="337"/>
      <c r="U28" s="337"/>
      <c r="V28" s="337"/>
      <c r="W28" s="337"/>
      <c r="X28" s="337"/>
      <c r="Y28" s="337"/>
      <c r="Z28" s="337"/>
      <c r="AA28" s="338"/>
      <c r="AB28" s="338"/>
    </row>
    <row r="29" spans="1:28" ht="31.5">
      <c r="A29" s="324">
        <v>11</v>
      </c>
      <c r="B29" s="325" t="s">
        <v>272</v>
      </c>
      <c r="C29" s="325" t="s">
        <v>178</v>
      </c>
      <c r="D29" s="324" t="s">
        <v>179</v>
      </c>
      <c r="E29" s="324">
        <v>48</v>
      </c>
      <c r="F29" s="324">
        <v>87</v>
      </c>
      <c r="G29" s="324"/>
      <c r="H29" s="327">
        <v>7179714</v>
      </c>
      <c r="I29" s="325" t="s">
        <v>427</v>
      </c>
      <c r="J29" s="324" t="s">
        <v>231</v>
      </c>
      <c r="K29" s="328" t="s">
        <v>231</v>
      </c>
      <c r="L29" s="329">
        <v>3527603</v>
      </c>
      <c r="M29" s="330"/>
      <c r="N29" s="337"/>
      <c r="O29" s="337"/>
      <c r="P29" s="337"/>
      <c r="Q29" s="337"/>
      <c r="R29" s="337"/>
      <c r="S29" s="337"/>
      <c r="T29" s="337"/>
      <c r="U29" s="337"/>
      <c r="V29" s="337"/>
      <c r="W29" s="337"/>
      <c r="X29" s="337"/>
      <c r="Y29" s="337"/>
      <c r="Z29" s="337"/>
      <c r="AA29" s="338"/>
      <c r="AB29" s="338"/>
    </row>
    <row r="30" spans="1:28" ht="31.5">
      <c r="A30" s="343">
        <v>12</v>
      </c>
      <c r="B30" s="325" t="s">
        <v>257</v>
      </c>
      <c r="C30" s="325" t="s">
        <v>260</v>
      </c>
      <c r="D30" s="326" t="s">
        <v>259</v>
      </c>
      <c r="E30" s="324">
        <v>3</v>
      </c>
      <c r="F30" s="324">
        <v>2</v>
      </c>
      <c r="G30" s="324"/>
      <c r="H30" s="327">
        <f>M30</f>
        <v>0</v>
      </c>
      <c r="I30" s="325" t="s">
        <v>258</v>
      </c>
      <c r="J30" s="324"/>
      <c r="K30" s="328"/>
      <c r="L30" s="329"/>
      <c r="M30" s="330"/>
      <c r="N30" s="337"/>
      <c r="O30" s="337"/>
      <c r="P30" s="337"/>
      <c r="Q30" s="337"/>
      <c r="R30" s="337"/>
      <c r="S30" s="337"/>
      <c r="T30" s="337"/>
      <c r="U30" s="337"/>
      <c r="V30" s="337"/>
      <c r="W30" s="337"/>
      <c r="X30" s="337"/>
      <c r="Y30" s="337"/>
      <c r="Z30" s="337"/>
      <c r="AA30" s="338"/>
      <c r="AB30" s="338"/>
    </row>
    <row r="31" spans="1:28" ht="31.5">
      <c r="A31" s="324">
        <v>13</v>
      </c>
      <c r="B31" s="325" t="s">
        <v>4</v>
      </c>
      <c r="C31" s="325" t="s">
        <v>200</v>
      </c>
      <c r="D31" s="326" t="s">
        <v>304</v>
      </c>
      <c r="E31" s="324">
        <v>40</v>
      </c>
      <c r="F31" s="324">
        <v>24</v>
      </c>
      <c r="G31" s="324">
        <f>36-F31</f>
        <v>12</v>
      </c>
      <c r="H31" s="327">
        <v>174.5</v>
      </c>
      <c r="I31" s="325" t="s">
        <v>404</v>
      </c>
      <c r="J31" s="324" t="s">
        <v>231</v>
      </c>
      <c r="K31" s="328" t="s">
        <v>231</v>
      </c>
      <c r="L31" s="329"/>
      <c r="M31" s="330"/>
      <c r="N31" s="337"/>
      <c r="O31" s="337"/>
      <c r="P31" s="337"/>
      <c r="Q31" s="337"/>
      <c r="R31" s="337"/>
      <c r="S31" s="337"/>
      <c r="T31" s="337"/>
      <c r="U31" s="337"/>
      <c r="V31" s="337"/>
      <c r="W31" s="337"/>
      <c r="X31" s="337"/>
      <c r="Y31" s="337"/>
      <c r="Z31" s="337"/>
      <c r="AA31" s="338"/>
      <c r="AB31" s="338"/>
    </row>
    <row r="32" spans="1:28" ht="31.5">
      <c r="A32" s="343">
        <v>14</v>
      </c>
      <c r="B32" s="325" t="s">
        <v>186</v>
      </c>
      <c r="C32" s="325" t="s">
        <v>187</v>
      </c>
      <c r="D32" s="324" t="s">
        <v>188</v>
      </c>
      <c r="E32" s="324">
        <v>12</v>
      </c>
      <c r="F32" s="324">
        <v>2</v>
      </c>
      <c r="G32" s="324">
        <v>8</v>
      </c>
      <c r="H32" s="327">
        <f>M32</f>
        <v>3000000</v>
      </c>
      <c r="I32" s="325" t="s">
        <v>339</v>
      </c>
      <c r="J32" s="324"/>
      <c r="K32" s="328"/>
      <c r="L32" s="329"/>
      <c r="M32" s="330">
        <f>SUM(N32:AB32)</f>
        <v>3000000</v>
      </c>
      <c r="N32" s="337"/>
      <c r="O32" s="337"/>
      <c r="P32" s="337"/>
      <c r="Q32" s="337"/>
      <c r="R32" s="337"/>
      <c r="S32" s="337"/>
      <c r="T32" s="337">
        <v>3000000</v>
      </c>
      <c r="U32" s="337"/>
      <c r="V32" s="337"/>
      <c r="W32" s="337"/>
      <c r="X32" s="337"/>
      <c r="Y32" s="337"/>
      <c r="Z32" s="337"/>
      <c r="AA32" s="338"/>
      <c r="AB32" s="338"/>
    </row>
    <row r="33" spans="1:28" ht="31.5">
      <c r="A33" s="324">
        <v>15</v>
      </c>
      <c r="B33" s="325" t="s">
        <v>182</v>
      </c>
      <c r="C33" s="325" t="s">
        <v>183</v>
      </c>
      <c r="D33" s="324" t="s">
        <v>184</v>
      </c>
      <c r="E33" s="324">
        <v>4</v>
      </c>
      <c r="F33" s="324">
        <v>3</v>
      </c>
      <c r="G33" s="324">
        <v>1</v>
      </c>
      <c r="H33" s="327">
        <f>M33</f>
        <v>10000</v>
      </c>
      <c r="I33" s="325" t="s">
        <v>412</v>
      </c>
      <c r="J33" s="324"/>
      <c r="K33" s="328"/>
      <c r="L33" s="329"/>
      <c r="M33" s="330">
        <f>SUM(N33:AB33)</f>
        <v>10000</v>
      </c>
      <c r="N33" s="337"/>
      <c r="O33" s="337"/>
      <c r="P33" s="337"/>
      <c r="Q33" s="337"/>
      <c r="R33" s="337"/>
      <c r="S33" s="337"/>
      <c r="T33" s="337"/>
      <c r="U33" s="337"/>
      <c r="V33" s="337">
        <v>5000</v>
      </c>
      <c r="W33" s="337"/>
      <c r="X33" s="337"/>
      <c r="Y33" s="337"/>
      <c r="Z33" s="337"/>
      <c r="AA33" s="337">
        <v>5000</v>
      </c>
      <c r="AB33" s="338"/>
    </row>
    <row r="34" spans="1:27" ht="63">
      <c r="A34" s="343">
        <v>16</v>
      </c>
      <c r="B34" s="325" t="s">
        <v>419</v>
      </c>
      <c r="C34" s="325" t="s">
        <v>417</v>
      </c>
      <c r="D34" s="326" t="s">
        <v>418</v>
      </c>
      <c r="E34" s="324">
        <v>36</v>
      </c>
      <c r="F34" s="324">
        <v>60</v>
      </c>
      <c r="G34" s="324"/>
      <c r="H34" s="327">
        <v>5200000</v>
      </c>
      <c r="I34" s="325" t="s">
        <v>87</v>
      </c>
      <c r="J34" s="324"/>
      <c r="K34" s="329">
        <v>1500000</v>
      </c>
      <c r="L34" s="330">
        <f>SUM(M34:AA34)</f>
        <v>2200000</v>
      </c>
      <c r="M34" s="337"/>
      <c r="N34" s="337"/>
      <c r="O34" s="337"/>
      <c r="P34" s="337"/>
      <c r="Q34" s="337"/>
      <c r="R34" s="337"/>
      <c r="S34" s="337"/>
      <c r="T34" s="337"/>
      <c r="U34" s="337">
        <v>2200000</v>
      </c>
      <c r="V34" s="337"/>
      <c r="W34" s="337"/>
      <c r="X34" s="337"/>
      <c r="Y34" s="337"/>
      <c r="Z34" s="338"/>
      <c r="AA34" s="338"/>
    </row>
    <row r="35" spans="1:28" ht="31.5">
      <c r="A35" s="324">
        <v>17</v>
      </c>
      <c r="B35" s="325" t="s">
        <v>423</v>
      </c>
      <c r="C35" s="325" t="s">
        <v>424</v>
      </c>
      <c r="D35" s="326" t="s">
        <v>425</v>
      </c>
      <c r="E35" s="324">
        <v>5</v>
      </c>
      <c r="F35" s="324">
        <v>1</v>
      </c>
      <c r="G35" s="324">
        <v>6</v>
      </c>
      <c r="H35" s="327">
        <v>2100000</v>
      </c>
      <c r="I35" s="325" t="s">
        <v>426</v>
      </c>
      <c r="J35" s="324" t="s">
        <v>231</v>
      </c>
      <c r="K35" s="328" t="s">
        <v>231</v>
      </c>
      <c r="L35" s="327">
        <v>1000000</v>
      </c>
      <c r="M35" s="330">
        <f>SUM(N35:AB35)</f>
        <v>1300000</v>
      </c>
      <c r="N35" s="337"/>
      <c r="O35" s="337"/>
      <c r="P35" s="337"/>
      <c r="Q35" s="337"/>
      <c r="R35" s="337"/>
      <c r="S35" s="337"/>
      <c r="T35" s="337"/>
      <c r="U35" s="337"/>
      <c r="V35" s="337">
        <v>1300000</v>
      </c>
      <c r="W35" s="337"/>
      <c r="X35" s="337"/>
      <c r="Y35" s="337"/>
      <c r="Z35" s="337"/>
      <c r="AA35" s="338"/>
      <c r="AB35" s="338"/>
    </row>
    <row r="36" spans="1:28" ht="15.75">
      <c r="A36" s="316" t="s">
        <v>199</v>
      </c>
      <c r="B36" s="318" t="s">
        <v>169</v>
      </c>
      <c r="C36" s="318"/>
      <c r="D36" s="316"/>
      <c r="E36" s="316">
        <f>SUM(E37:E53)</f>
        <v>56</v>
      </c>
      <c r="F36" s="316">
        <f>SUM(F37:F53)</f>
        <v>50</v>
      </c>
      <c r="G36" s="316">
        <f>SUM(G37:G53)</f>
        <v>93</v>
      </c>
      <c r="H36" s="336">
        <f>SUM(H37:H53)</f>
        <v>12902500</v>
      </c>
      <c r="I36" s="316"/>
      <c r="J36" s="316"/>
      <c r="K36" s="319"/>
      <c r="L36" s="322"/>
      <c r="M36" s="330">
        <f>SUM(N36:AB36)</f>
        <v>0</v>
      </c>
      <c r="N36" s="337"/>
      <c r="O36" s="337"/>
      <c r="P36" s="337"/>
      <c r="Q36" s="337"/>
      <c r="R36" s="337"/>
      <c r="S36" s="337"/>
      <c r="T36" s="337"/>
      <c r="U36" s="337"/>
      <c r="V36" s="337"/>
      <c r="W36" s="337"/>
      <c r="X36" s="337"/>
      <c r="Y36" s="337"/>
      <c r="Z36" s="337"/>
      <c r="AA36" s="338"/>
      <c r="AB36" s="338"/>
    </row>
    <row r="37" spans="1:28" ht="31.5">
      <c r="A37" s="324">
        <v>1</v>
      </c>
      <c r="B37" s="325" t="s">
        <v>119</v>
      </c>
      <c r="C37" s="325" t="s">
        <v>120</v>
      </c>
      <c r="D37" s="326" t="s">
        <v>6</v>
      </c>
      <c r="E37" s="324">
        <v>4</v>
      </c>
      <c r="F37" s="324"/>
      <c r="G37" s="324">
        <v>12</v>
      </c>
      <c r="H37" s="327">
        <v>500000</v>
      </c>
      <c r="I37" s="325" t="s">
        <v>245</v>
      </c>
      <c r="J37" s="324" t="s">
        <v>231</v>
      </c>
      <c r="K37" s="328" t="s">
        <v>231</v>
      </c>
      <c r="L37" s="327"/>
      <c r="M37" s="345">
        <f>N37</f>
        <v>500000</v>
      </c>
      <c r="N37" s="337">
        <v>500000</v>
      </c>
      <c r="O37" s="337"/>
      <c r="P37" s="337"/>
      <c r="Q37" s="337"/>
      <c r="R37" s="337"/>
      <c r="S37" s="337"/>
      <c r="T37" s="337"/>
      <c r="U37" s="337"/>
      <c r="V37" s="337"/>
      <c r="W37" s="337"/>
      <c r="X37" s="337"/>
      <c r="Y37" s="337"/>
      <c r="Z37" s="337"/>
      <c r="AA37" s="338"/>
      <c r="AB37" s="338"/>
    </row>
    <row r="38" spans="1:28" ht="31.5">
      <c r="A38" s="324">
        <v>2</v>
      </c>
      <c r="B38" s="325" t="s">
        <v>264</v>
      </c>
      <c r="C38" s="325" t="s">
        <v>267</v>
      </c>
      <c r="D38" s="326" t="s">
        <v>265</v>
      </c>
      <c r="E38" s="324">
        <v>3</v>
      </c>
      <c r="F38" s="324">
        <v>1</v>
      </c>
      <c r="G38" s="324">
        <v>6</v>
      </c>
      <c r="H38" s="327">
        <v>240000</v>
      </c>
      <c r="I38" s="325" t="s">
        <v>428</v>
      </c>
      <c r="J38" s="324"/>
      <c r="K38" s="328"/>
      <c r="L38" s="327"/>
      <c r="M38" s="345">
        <f aca="true" t="shared" si="2" ref="M38:M51">SUM(N38:AB38)</f>
        <v>240000</v>
      </c>
      <c r="N38" s="337">
        <v>150000</v>
      </c>
      <c r="O38" s="337">
        <v>50000</v>
      </c>
      <c r="P38" s="337">
        <v>40000</v>
      </c>
      <c r="Q38" s="337"/>
      <c r="R38" s="337"/>
      <c r="S38" s="337"/>
      <c r="T38" s="337"/>
      <c r="U38" s="337"/>
      <c r="V38" s="337"/>
      <c r="W38" s="337"/>
      <c r="X38" s="337"/>
      <c r="Y38" s="337"/>
      <c r="Z38" s="337"/>
      <c r="AA38" s="338"/>
      <c r="AB38" s="338"/>
    </row>
    <row r="39" spans="1:28" ht="31.5">
      <c r="A39" s="324">
        <v>3</v>
      </c>
      <c r="B39" s="325" t="s">
        <v>138</v>
      </c>
      <c r="C39" s="325" t="s">
        <v>139</v>
      </c>
      <c r="D39" s="326" t="s">
        <v>312</v>
      </c>
      <c r="E39" s="324">
        <v>2</v>
      </c>
      <c r="F39" s="324">
        <v>1</v>
      </c>
      <c r="G39" s="324">
        <v>8</v>
      </c>
      <c r="H39" s="327">
        <f>M39</f>
        <v>200000</v>
      </c>
      <c r="I39" s="325" t="s">
        <v>246</v>
      </c>
      <c r="J39" s="324" t="s">
        <v>231</v>
      </c>
      <c r="K39" s="328" t="s">
        <v>231</v>
      </c>
      <c r="L39" s="327"/>
      <c r="M39" s="345">
        <f t="shared" si="2"/>
        <v>200000</v>
      </c>
      <c r="N39" s="337">
        <v>200000</v>
      </c>
      <c r="O39" s="337"/>
      <c r="P39" s="337"/>
      <c r="Q39" s="337"/>
      <c r="R39" s="337"/>
      <c r="S39" s="337"/>
      <c r="T39" s="337"/>
      <c r="U39" s="337"/>
      <c r="V39" s="337"/>
      <c r="W39" s="337"/>
      <c r="X39" s="337"/>
      <c r="Y39" s="337"/>
      <c r="Z39" s="337"/>
      <c r="AA39" s="338"/>
      <c r="AB39" s="338"/>
    </row>
    <row r="40" spans="1:28" s="335" customFormat="1" ht="31.5">
      <c r="A40" s="324">
        <v>4</v>
      </c>
      <c r="B40" s="325" t="s">
        <v>125</v>
      </c>
      <c r="C40" s="325" t="s">
        <v>126</v>
      </c>
      <c r="D40" s="326" t="s">
        <v>321</v>
      </c>
      <c r="E40" s="324">
        <v>2</v>
      </c>
      <c r="F40" s="324">
        <v>4</v>
      </c>
      <c r="G40" s="324">
        <v>1</v>
      </c>
      <c r="H40" s="327">
        <v>1000000</v>
      </c>
      <c r="I40" s="325" t="s">
        <v>246</v>
      </c>
      <c r="J40" s="324" t="s">
        <v>231</v>
      </c>
      <c r="K40" s="328" t="s">
        <v>231</v>
      </c>
      <c r="L40" s="327"/>
      <c r="M40" s="345">
        <f t="shared" si="2"/>
        <v>500000</v>
      </c>
      <c r="N40" s="346">
        <v>500000</v>
      </c>
      <c r="O40" s="346"/>
      <c r="P40" s="346"/>
      <c r="Q40" s="346"/>
      <c r="R40" s="346"/>
      <c r="S40" s="346"/>
      <c r="T40" s="346"/>
      <c r="U40" s="346"/>
      <c r="V40" s="346"/>
      <c r="W40" s="346"/>
      <c r="X40" s="346"/>
      <c r="Y40" s="346"/>
      <c r="Z40" s="346"/>
      <c r="AA40" s="334"/>
      <c r="AB40" s="334"/>
    </row>
    <row r="41" spans="1:28" ht="31.5">
      <c r="A41" s="324">
        <v>5</v>
      </c>
      <c r="B41" s="325" t="s">
        <v>273</v>
      </c>
      <c r="C41" s="325" t="s">
        <v>274</v>
      </c>
      <c r="D41" s="326" t="s">
        <v>275</v>
      </c>
      <c r="E41" s="324">
        <v>10</v>
      </c>
      <c r="F41" s="324">
        <v>2</v>
      </c>
      <c r="G41" s="324">
        <v>20</v>
      </c>
      <c r="H41" s="327">
        <f>M41</f>
        <v>62500</v>
      </c>
      <c r="I41" s="325" t="s">
        <v>422</v>
      </c>
      <c r="J41" s="324" t="s">
        <v>231</v>
      </c>
      <c r="K41" s="328" t="s">
        <v>231</v>
      </c>
      <c r="L41" s="327"/>
      <c r="M41" s="345">
        <f t="shared" si="2"/>
        <v>62500</v>
      </c>
      <c r="N41" s="337"/>
      <c r="O41" s="337">
        <v>10000</v>
      </c>
      <c r="P41" s="337">
        <v>10000</v>
      </c>
      <c r="Q41" s="337"/>
      <c r="R41" s="337"/>
      <c r="S41" s="337"/>
      <c r="T41" s="337"/>
      <c r="U41" s="337"/>
      <c r="V41" s="337">
        <v>42500</v>
      </c>
      <c r="W41" s="337"/>
      <c r="X41" s="337"/>
      <c r="Y41" s="337"/>
      <c r="Z41" s="337"/>
      <c r="AA41" s="338"/>
      <c r="AB41" s="338"/>
    </row>
    <row r="42" spans="1:28" ht="31.5">
      <c r="A42" s="324">
        <v>6</v>
      </c>
      <c r="B42" s="325" t="s">
        <v>143</v>
      </c>
      <c r="C42" s="325" t="s">
        <v>440</v>
      </c>
      <c r="D42" s="326" t="s">
        <v>10</v>
      </c>
      <c r="E42" s="324">
        <v>6</v>
      </c>
      <c r="F42" s="324">
        <v>12</v>
      </c>
      <c r="G42" s="324">
        <v>5</v>
      </c>
      <c r="H42" s="327">
        <v>100000</v>
      </c>
      <c r="I42" s="325" t="s">
        <v>253</v>
      </c>
      <c r="J42" s="324" t="s">
        <v>231</v>
      </c>
      <c r="K42" s="328" t="s">
        <v>231</v>
      </c>
      <c r="L42" s="327"/>
      <c r="M42" s="345">
        <f t="shared" si="2"/>
        <v>100000</v>
      </c>
      <c r="N42" s="337">
        <v>100000</v>
      </c>
      <c r="O42" s="337"/>
      <c r="P42" s="337"/>
      <c r="Q42" s="337"/>
      <c r="R42" s="337"/>
      <c r="S42" s="337"/>
      <c r="T42" s="337"/>
      <c r="U42" s="337"/>
      <c r="V42" s="337"/>
      <c r="W42" s="337"/>
      <c r="X42" s="337"/>
      <c r="Y42" s="337"/>
      <c r="Z42" s="337"/>
      <c r="AA42" s="338"/>
      <c r="AB42" s="338"/>
    </row>
    <row r="43" spans="1:28" s="335" customFormat="1" ht="31.5">
      <c r="A43" s="324">
        <v>7</v>
      </c>
      <c r="B43" s="325" t="s">
        <v>180</v>
      </c>
      <c r="C43" s="325" t="s">
        <v>181</v>
      </c>
      <c r="D43" s="326" t="s">
        <v>320</v>
      </c>
      <c r="E43" s="324">
        <v>2</v>
      </c>
      <c r="F43" s="324">
        <v>2</v>
      </c>
      <c r="G43" s="324">
        <v>1</v>
      </c>
      <c r="H43" s="327">
        <f>M43</f>
        <v>200000</v>
      </c>
      <c r="I43" s="325" t="s">
        <v>396</v>
      </c>
      <c r="J43" s="324" t="s">
        <v>231</v>
      </c>
      <c r="K43" s="328" t="s">
        <v>231</v>
      </c>
      <c r="L43" s="327"/>
      <c r="M43" s="345">
        <f t="shared" si="2"/>
        <v>200000</v>
      </c>
      <c r="N43" s="337"/>
      <c r="O43" s="337"/>
      <c r="P43" s="337"/>
      <c r="Q43" s="337"/>
      <c r="R43" s="337"/>
      <c r="S43" s="337"/>
      <c r="T43" s="337">
        <v>200000</v>
      </c>
      <c r="U43" s="337"/>
      <c r="V43" s="337"/>
      <c r="W43" s="337"/>
      <c r="X43" s="337"/>
      <c r="Y43" s="337"/>
      <c r="Z43" s="337"/>
      <c r="AA43" s="334"/>
      <c r="AB43" s="334"/>
    </row>
    <row r="44" spans="1:28" ht="31.5">
      <c r="A44" s="324">
        <v>8</v>
      </c>
      <c r="B44" s="325" t="s">
        <v>121</v>
      </c>
      <c r="C44" s="325" t="s">
        <v>441</v>
      </c>
      <c r="D44" s="326" t="s">
        <v>313</v>
      </c>
      <c r="E44" s="324">
        <v>4</v>
      </c>
      <c r="F44" s="324">
        <v>3</v>
      </c>
      <c r="G44" s="324"/>
      <c r="H44" s="327">
        <v>100000</v>
      </c>
      <c r="I44" s="325" t="s">
        <v>81</v>
      </c>
      <c r="J44" s="324"/>
      <c r="K44" s="328"/>
      <c r="L44" s="327"/>
      <c r="M44" s="345">
        <f t="shared" si="2"/>
        <v>100000</v>
      </c>
      <c r="N44" s="337">
        <v>100000</v>
      </c>
      <c r="O44" s="337"/>
      <c r="P44" s="337"/>
      <c r="Q44" s="337"/>
      <c r="R44" s="337"/>
      <c r="S44" s="337"/>
      <c r="T44" s="337"/>
      <c r="U44" s="337"/>
      <c r="V44" s="337"/>
      <c r="W44" s="337"/>
      <c r="X44" s="337"/>
      <c r="Y44" s="337"/>
      <c r="Z44" s="337"/>
      <c r="AA44" s="338"/>
      <c r="AB44" s="338"/>
    </row>
    <row r="45" spans="1:28" ht="15.75">
      <c r="A45" s="324">
        <v>9</v>
      </c>
      <c r="B45" s="325" t="s">
        <v>442</v>
      </c>
      <c r="C45" s="325" t="s">
        <v>443</v>
      </c>
      <c r="D45" s="326" t="s">
        <v>444</v>
      </c>
      <c r="E45" s="324">
        <v>5</v>
      </c>
      <c r="F45" s="324">
        <v>6</v>
      </c>
      <c r="G45" s="324"/>
      <c r="H45" s="327">
        <v>3000000</v>
      </c>
      <c r="I45" s="325" t="s">
        <v>81</v>
      </c>
      <c r="J45" s="324"/>
      <c r="K45" s="328"/>
      <c r="L45" s="327"/>
      <c r="M45" s="345"/>
      <c r="N45" s="337"/>
      <c r="O45" s="337"/>
      <c r="P45" s="337"/>
      <c r="Q45" s="337"/>
      <c r="R45" s="337"/>
      <c r="S45" s="337"/>
      <c r="T45" s="337"/>
      <c r="U45" s="337"/>
      <c r="V45" s="337"/>
      <c r="W45" s="337"/>
      <c r="X45" s="337"/>
      <c r="Y45" s="337"/>
      <c r="Z45" s="337"/>
      <c r="AA45" s="338"/>
      <c r="AB45" s="338"/>
    </row>
    <row r="46" spans="1:28" ht="15.75">
      <c r="A46" s="324">
        <v>10</v>
      </c>
      <c r="B46" s="325" t="s">
        <v>445</v>
      </c>
      <c r="C46" s="325" t="s">
        <v>446</v>
      </c>
      <c r="D46" s="326"/>
      <c r="E46" s="324">
        <v>2</v>
      </c>
      <c r="F46" s="324">
        <v>2</v>
      </c>
      <c r="G46" s="324"/>
      <c r="H46" s="327">
        <v>100000</v>
      </c>
      <c r="I46" s="325" t="s">
        <v>447</v>
      </c>
      <c r="J46" s="324"/>
      <c r="K46" s="328"/>
      <c r="L46" s="327"/>
      <c r="M46" s="345"/>
      <c r="N46" s="337"/>
      <c r="O46" s="337"/>
      <c r="P46" s="337"/>
      <c r="Q46" s="337"/>
      <c r="R46" s="337"/>
      <c r="S46" s="337"/>
      <c r="T46" s="337"/>
      <c r="U46" s="337"/>
      <c r="V46" s="337"/>
      <c r="W46" s="337"/>
      <c r="X46" s="337"/>
      <c r="Y46" s="337"/>
      <c r="Z46" s="337"/>
      <c r="AA46" s="338"/>
      <c r="AB46" s="338"/>
    </row>
    <row r="47" spans="1:28" ht="31.5">
      <c r="A47" s="324">
        <v>11</v>
      </c>
      <c r="B47" s="325" t="s">
        <v>448</v>
      </c>
      <c r="C47" s="325" t="s">
        <v>449</v>
      </c>
      <c r="D47" s="326" t="s">
        <v>450</v>
      </c>
      <c r="E47" s="324"/>
      <c r="F47" s="324"/>
      <c r="G47" s="324"/>
      <c r="H47" s="327">
        <v>200000</v>
      </c>
      <c r="I47" s="325" t="s">
        <v>81</v>
      </c>
      <c r="J47" s="324"/>
      <c r="K47" s="328"/>
      <c r="L47" s="327"/>
      <c r="M47" s="345"/>
      <c r="N47" s="337"/>
      <c r="O47" s="337"/>
      <c r="P47" s="337"/>
      <c r="Q47" s="337"/>
      <c r="R47" s="337"/>
      <c r="S47" s="337"/>
      <c r="T47" s="337"/>
      <c r="U47" s="337"/>
      <c r="V47" s="337"/>
      <c r="W47" s="337"/>
      <c r="X47" s="337"/>
      <c r="Y47" s="337"/>
      <c r="Z47" s="337"/>
      <c r="AA47" s="338"/>
      <c r="AB47" s="338"/>
    </row>
    <row r="48" spans="1:28" ht="31.5">
      <c r="A48" s="324">
        <v>12</v>
      </c>
      <c r="B48" s="325" t="s">
        <v>261</v>
      </c>
      <c r="C48" s="325" t="s">
        <v>93</v>
      </c>
      <c r="D48" s="324" t="s">
        <v>124</v>
      </c>
      <c r="E48" s="324">
        <v>4</v>
      </c>
      <c r="F48" s="324">
        <v>10</v>
      </c>
      <c r="G48" s="324">
        <v>10</v>
      </c>
      <c r="H48" s="327">
        <v>4000000</v>
      </c>
      <c r="I48" s="325" t="s">
        <v>81</v>
      </c>
      <c r="J48" s="324" t="s">
        <v>231</v>
      </c>
      <c r="K48" s="328" t="s">
        <v>231</v>
      </c>
      <c r="L48" s="327"/>
      <c r="M48" s="345">
        <f t="shared" si="2"/>
        <v>800000</v>
      </c>
      <c r="N48" s="337">
        <v>800000</v>
      </c>
      <c r="O48" s="337"/>
      <c r="P48" s="337"/>
      <c r="Q48" s="337"/>
      <c r="R48" s="337"/>
      <c r="S48" s="337"/>
      <c r="T48" s="337"/>
      <c r="U48" s="337"/>
      <c r="V48" s="337"/>
      <c r="W48" s="337"/>
      <c r="X48" s="337"/>
      <c r="Y48" s="337"/>
      <c r="Z48" s="337"/>
      <c r="AA48" s="338"/>
      <c r="AB48" s="338"/>
    </row>
    <row r="49" spans="1:28" ht="47.25">
      <c r="A49" s="324">
        <v>13</v>
      </c>
      <c r="B49" s="325" t="s">
        <v>451</v>
      </c>
      <c r="C49" s="325" t="s">
        <v>134</v>
      </c>
      <c r="D49" s="326" t="s">
        <v>315</v>
      </c>
      <c r="E49" s="324">
        <v>4</v>
      </c>
      <c r="F49" s="324">
        <v>2</v>
      </c>
      <c r="G49" s="324">
        <v>6</v>
      </c>
      <c r="H49" s="327">
        <f>M49</f>
        <v>500000</v>
      </c>
      <c r="I49" s="325" t="s">
        <v>360</v>
      </c>
      <c r="J49" s="324" t="s">
        <v>231</v>
      </c>
      <c r="K49" s="328" t="s">
        <v>231</v>
      </c>
      <c r="L49" s="327"/>
      <c r="M49" s="345">
        <f t="shared" si="2"/>
        <v>500000</v>
      </c>
      <c r="N49" s="337">
        <v>400000</v>
      </c>
      <c r="O49" s="337"/>
      <c r="P49" s="337"/>
      <c r="Q49" s="337"/>
      <c r="R49" s="337"/>
      <c r="S49" s="337"/>
      <c r="T49" s="337"/>
      <c r="U49" s="337"/>
      <c r="V49" s="337"/>
      <c r="W49" s="337">
        <v>100000</v>
      </c>
      <c r="X49" s="337"/>
      <c r="Y49" s="337"/>
      <c r="Z49" s="337"/>
      <c r="AA49" s="338"/>
      <c r="AB49" s="338"/>
    </row>
    <row r="50" spans="1:28" ht="31.5">
      <c r="A50" s="324">
        <v>14</v>
      </c>
      <c r="B50" s="325" t="s">
        <v>337</v>
      </c>
      <c r="C50" s="325" t="s">
        <v>338</v>
      </c>
      <c r="D50" s="326" t="s">
        <v>282</v>
      </c>
      <c r="E50" s="324">
        <v>5</v>
      </c>
      <c r="F50" s="324">
        <v>1</v>
      </c>
      <c r="G50" s="324">
        <v>20</v>
      </c>
      <c r="H50" s="327">
        <v>500000</v>
      </c>
      <c r="I50" s="325" t="s">
        <v>414</v>
      </c>
      <c r="J50" s="324" t="s">
        <v>231</v>
      </c>
      <c r="K50" s="328" t="s">
        <v>231</v>
      </c>
      <c r="L50" s="327"/>
      <c r="M50" s="345">
        <f t="shared" si="2"/>
        <v>200000</v>
      </c>
      <c r="N50" s="337">
        <v>200000</v>
      </c>
      <c r="O50" s="337"/>
      <c r="P50" s="337"/>
      <c r="Q50" s="337"/>
      <c r="R50" s="337"/>
      <c r="S50" s="337"/>
      <c r="T50" s="337"/>
      <c r="U50" s="337"/>
      <c r="V50" s="337"/>
      <c r="W50" s="337"/>
      <c r="X50" s="337"/>
      <c r="Y50" s="337"/>
      <c r="Z50" s="337"/>
      <c r="AA50" s="338"/>
      <c r="AB50" s="338"/>
    </row>
    <row r="51" spans="1:28" ht="31.5">
      <c r="A51" s="324">
        <v>15</v>
      </c>
      <c r="B51" s="325" t="s">
        <v>135</v>
      </c>
      <c r="C51" s="325" t="s">
        <v>136</v>
      </c>
      <c r="D51" s="326" t="s">
        <v>458</v>
      </c>
      <c r="E51" s="324">
        <v>2</v>
      </c>
      <c r="F51" s="324">
        <v>2</v>
      </c>
      <c r="G51" s="324">
        <v>4</v>
      </c>
      <c r="H51" s="327">
        <f>M51</f>
        <v>200000</v>
      </c>
      <c r="I51" s="325" t="s">
        <v>55</v>
      </c>
      <c r="J51" s="324" t="s">
        <v>231</v>
      </c>
      <c r="K51" s="328" t="s">
        <v>231</v>
      </c>
      <c r="L51" s="327"/>
      <c r="M51" s="345">
        <f t="shared" si="2"/>
        <v>200000</v>
      </c>
      <c r="N51" s="337">
        <v>200000</v>
      </c>
      <c r="O51" s="337"/>
      <c r="P51" s="337"/>
      <c r="Q51" s="337"/>
      <c r="R51" s="337"/>
      <c r="S51" s="337"/>
      <c r="T51" s="337"/>
      <c r="U51" s="337"/>
      <c r="V51" s="337"/>
      <c r="W51" s="337"/>
      <c r="X51" s="337"/>
      <c r="Y51" s="337"/>
      <c r="Z51" s="337"/>
      <c r="AA51" s="338"/>
      <c r="AB51" s="338"/>
    </row>
    <row r="52" spans="1:28" ht="15.75">
      <c r="A52" s="324">
        <v>16</v>
      </c>
      <c r="B52" s="325" t="s">
        <v>455</v>
      </c>
      <c r="C52" s="325" t="s">
        <v>456</v>
      </c>
      <c r="D52" s="326" t="s">
        <v>457</v>
      </c>
      <c r="E52" s="324"/>
      <c r="F52" s="324"/>
      <c r="G52" s="324"/>
      <c r="H52" s="345">
        <v>2000000</v>
      </c>
      <c r="I52" s="325" t="s">
        <v>81</v>
      </c>
      <c r="J52" s="325"/>
      <c r="K52" s="328"/>
      <c r="L52" s="327"/>
      <c r="M52" s="330"/>
      <c r="N52" s="337"/>
      <c r="O52" s="337"/>
      <c r="P52" s="337"/>
      <c r="Q52" s="337"/>
      <c r="R52" s="337"/>
      <c r="S52" s="337"/>
      <c r="T52" s="337"/>
      <c r="U52" s="337"/>
      <c r="V52" s="337"/>
      <c r="W52" s="337"/>
      <c r="X52" s="337"/>
      <c r="Y52" s="337"/>
      <c r="Z52" s="337"/>
      <c r="AA52" s="338"/>
      <c r="AB52" s="338"/>
    </row>
    <row r="53" spans="1:28" ht="31.5">
      <c r="A53" s="324">
        <v>17</v>
      </c>
      <c r="B53" s="325" t="s">
        <v>137</v>
      </c>
      <c r="C53" s="325" t="s">
        <v>93</v>
      </c>
      <c r="D53" s="326" t="s">
        <v>319</v>
      </c>
      <c r="E53" s="324">
        <v>1</v>
      </c>
      <c r="F53" s="324">
        <v>2</v>
      </c>
      <c r="G53" s="324"/>
      <c r="H53" s="327"/>
      <c r="I53" s="325" t="s">
        <v>81</v>
      </c>
      <c r="J53" s="324"/>
      <c r="K53" s="328" t="s">
        <v>231</v>
      </c>
      <c r="L53" s="327"/>
      <c r="M53" s="330"/>
      <c r="N53" s="337"/>
      <c r="O53" s="337"/>
      <c r="P53" s="337"/>
      <c r="Q53" s="337"/>
      <c r="R53" s="337"/>
      <c r="S53" s="337"/>
      <c r="T53" s="337"/>
      <c r="U53" s="337"/>
      <c r="V53" s="337"/>
      <c r="W53" s="337"/>
      <c r="X53" s="337"/>
      <c r="Y53" s="337"/>
      <c r="Z53" s="337"/>
      <c r="AA53" s="338"/>
      <c r="AB53" s="338"/>
    </row>
    <row r="54" spans="1:28" s="349" customFormat="1" ht="15.75">
      <c r="A54" s="316"/>
      <c r="B54" s="316" t="s">
        <v>201</v>
      </c>
      <c r="C54" s="318"/>
      <c r="D54" s="316"/>
      <c r="E54" s="316">
        <f>E7+E18+E36</f>
        <v>599</v>
      </c>
      <c r="F54" s="316">
        <f>F7+F18+F36</f>
        <v>509</v>
      </c>
      <c r="G54" s="316">
        <f>G7+G18+G36</f>
        <v>461</v>
      </c>
      <c r="H54" s="336">
        <f>H7+H18+H36</f>
        <v>66782195.5</v>
      </c>
      <c r="I54" s="347"/>
      <c r="J54" s="336">
        <f>COUNTIF(J7:J53,"x")</f>
        <v>20</v>
      </c>
      <c r="K54" s="369"/>
      <c r="L54" s="323">
        <f aca="true" t="shared" si="3" ref="L54:AB54">SUM(L8:L53)</f>
        <v>14527603</v>
      </c>
      <c r="M54" s="323">
        <f t="shared" si="3"/>
        <v>12204500</v>
      </c>
      <c r="N54" s="348">
        <f t="shared" si="3"/>
        <v>4400000</v>
      </c>
      <c r="O54" s="348">
        <f t="shared" si="3"/>
        <v>231250</v>
      </c>
      <c r="P54" s="348">
        <f t="shared" si="3"/>
        <v>220250</v>
      </c>
      <c r="Q54" s="348">
        <f t="shared" si="3"/>
        <v>39000</v>
      </c>
      <c r="R54" s="348">
        <f t="shared" si="3"/>
        <v>0</v>
      </c>
      <c r="S54" s="348">
        <f t="shared" si="3"/>
        <v>14000</v>
      </c>
      <c r="T54" s="348">
        <f t="shared" si="3"/>
        <v>3343000</v>
      </c>
      <c r="U54" s="348">
        <f t="shared" si="3"/>
        <v>2200000</v>
      </c>
      <c r="V54" s="348">
        <f t="shared" si="3"/>
        <v>1498000</v>
      </c>
      <c r="W54" s="348">
        <f t="shared" si="3"/>
        <v>2100000</v>
      </c>
      <c r="X54" s="348">
        <f t="shared" si="3"/>
        <v>303500</v>
      </c>
      <c r="Y54" s="348">
        <f t="shared" si="3"/>
        <v>0</v>
      </c>
      <c r="Z54" s="348">
        <f t="shared" si="3"/>
        <v>15500</v>
      </c>
      <c r="AA54" s="348">
        <f t="shared" si="3"/>
        <v>5000</v>
      </c>
      <c r="AB54" s="348">
        <f t="shared" si="3"/>
        <v>35000</v>
      </c>
    </row>
    <row r="55" spans="1:13" ht="15.75">
      <c r="A55" s="316" t="s">
        <v>202</v>
      </c>
      <c r="B55" s="318" t="s">
        <v>203</v>
      </c>
      <c r="C55" s="325"/>
      <c r="D55" s="324"/>
      <c r="E55" s="324"/>
      <c r="F55" s="324"/>
      <c r="G55" s="324"/>
      <c r="H55" s="327"/>
      <c r="I55" s="325"/>
      <c r="J55" s="324"/>
      <c r="K55" s="350"/>
      <c r="L55" s="351"/>
      <c r="M55" s="352"/>
    </row>
    <row r="56" spans="1:13" ht="31.5">
      <c r="A56" s="324">
        <v>1</v>
      </c>
      <c r="B56" s="325" t="s">
        <v>204</v>
      </c>
      <c r="C56" s="325" t="s">
        <v>205</v>
      </c>
      <c r="D56" s="326" t="s">
        <v>206</v>
      </c>
      <c r="E56" s="324">
        <v>2</v>
      </c>
      <c r="F56" s="324">
        <v>2</v>
      </c>
      <c r="G56" s="324"/>
      <c r="H56" s="354" t="s">
        <v>351</v>
      </c>
      <c r="I56" s="325" t="s">
        <v>208</v>
      </c>
      <c r="J56" s="336"/>
      <c r="K56" s="369"/>
      <c r="L56" s="327">
        <f>0.392857142857143*100</f>
        <v>39.2857142857143</v>
      </c>
      <c r="M56" s="352"/>
    </row>
    <row r="57" spans="1:19" ht="31.5">
      <c r="A57" s="324">
        <v>2</v>
      </c>
      <c r="B57" s="325" t="s">
        <v>217</v>
      </c>
      <c r="C57" s="325" t="s">
        <v>218</v>
      </c>
      <c r="D57" s="326" t="s">
        <v>402</v>
      </c>
      <c r="E57" s="324">
        <v>1</v>
      </c>
      <c r="F57" s="324">
        <v>2</v>
      </c>
      <c r="G57" s="324"/>
      <c r="H57" s="327" t="s">
        <v>352</v>
      </c>
      <c r="I57" s="325" t="s">
        <v>208</v>
      </c>
      <c r="J57" s="324"/>
      <c r="K57" s="328"/>
      <c r="L57" s="327">
        <f>L54/H54*100</f>
        <v>21.75370679450034</v>
      </c>
      <c r="M57" s="352"/>
      <c r="P57" s="355"/>
      <c r="Q57" s="356"/>
      <c r="S57" s="353">
        <f>100-98.15</f>
        <v>1.8499999999999943</v>
      </c>
    </row>
    <row r="58" spans="1:17" ht="31.5">
      <c r="A58" s="324">
        <v>3</v>
      </c>
      <c r="B58" s="325" t="s">
        <v>269</v>
      </c>
      <c r="C58" s="325" t="s">
        <v>452</v>
      </c>
      <c r="D58" s="326" t="s">
        <v>325</v>
      </c>
      <c r="E58" s="324">
        <v>1</v>
      </c>
      <c r="F58" s="324">
        <v>2</v>
      </c>
      <c r="G58" s="324">
        <v>3</v>
      </c>
      <c r="H58" s="354" t="s">
        <v>350</v>
      </c>
      <c r="I58" s="325" t="s">
        <v>208</v>
      </c>
      <c r="J58" s="324"/>
      <c r="K58" s="328"/>
      <c r="L58" s="327"/>
      <c r="M58" s="352"/>
      <c r="P58" s="355"/>
      <c r="Q58" s="356"/>
    </row>
    <row r="59" spans="1:17" ht="63">
      <c r="A59" s="324">
        <v>4</v>
      </c>
      <c r="B59" s="325" t="s">
        <v>453</v>
      </c>
      <c r="C59" s="325" t="s">
        <v>459</v>
      </c>
      <c r="D59" s="326" t="s">
        <v>460</v>
      </c>
      <c r="E59" s="324"/>
      <c r="F59" s="324"/>
      <c r="G59" s="324"/>
      <c r="H59" s="354"/>
      <c r="I59" s="325" t="s">
        <v>208</v>
      </c>
      <c r="J59" s="324"/>
      <c r="K59" s="328"/>
      <c r="L59" s="327"/>
      <c r="M59" s="352"/>
      <c r="P59" s="355"/>
      <c r="Q59" s="356"/>
    </row>
    <row r="60" spans="1:13" ht="15.75">
      <c r="A60" s="324"/>
      <c r="B60" s="316" t="s">
        <v>220</v>
      </c>
      <c r="C60" s="324"/>
      <c r="D60" s="324"/>
      <c r="E60" s="316">
        <f>+SUM(E56:E59)</f>
        <v>4</v>
      </c>
      <c r="F60" s="316">
        <f>+SUM(F56:F59)</f>
        <v>6</v>
      </c>
      <c r="G60" s="316">
        <f>+SUM(G56:G59)</f>
        <v>3</v>
      </c>
      <c r="H60" s="357"/>
      <c r="I60" s="325"/>
      <c r="J60" s="325"/>
      <c r="K60" s="350"/>
      <c r="L60" s="351"/>
      <c r="M60" s="352"/>
    </row>
    <row r="61" ht="15.75">
      <c r="H61" s="360"/>
    </row>
    <row r="62" spans="2:9" ht="15.75">
      <c r="B62" s="325" t="s">
        <v>150</v>
      </c>
      <c r="C62" s="327">
        <f>A17+A35+A53+A59</f>
        <v>48</v>
      </c>
      <c r="E62" s="360"/>
      <c r="F62" s="360"/>
      <c r="G62" s="360"/>
      <c r="H62" s="360"/>
      <c r="I62" s="362"/>
    </row>
    <row r="63" spans="2:8" ht="15.75">
      <c r="B63" s="325" t="s">
        <v>221</v>
      </c>
      <c r="C63" s="327">
        <f>E54+E60</f>
        <v>603</v>
      </c>
      <c r="H63" s="363"/>
    </row>
    <row r="64" spans="2:8" ht="15.75">
      <c r="B64" s="325" t="s">
        <v>222</v>
      </c>
      <c r="C64" s="327">
        <f>F54+F60</f>
        <v>515</v>
      </c>
      <c r="H64" s="364"/>
    </row>
    <row r="65" spans="2:3" ht="15.75">
      <c r="B65" s="325" t="s">
        <v>223</v>
      </c>
      <c r="C65" s="327">
        <f>G54+G60</f>
        <v>464</v>
      </c>
    </row>
    <row r="66" spans="2:3" ht="31.5">
      <c r="B66" s="325" t="s">
        <v>224</v>
      </c>
      <c r="C66" s="327">
        <f>+H54</f>
        <v>66782195.5</v>
      </c>
    </row>
    <row r="67" spans="2:3" ht="15.75">
      <c r="B67" s="341" t="s">
        <v>225</v>
      </c>
      <c r="C67" s="365" t="s">
        <v>362</v>
      </c>
    </row>
    <row r="68" spans="2:3" ht="15.75" hidden="1">
      <c r="B68" s="325" t="s">
        <v>359</v>
      </c>
      <c r="C68" s="365" t="s">
        <v>364</v>
      </c>
    </row>
    <row r="69" spans="2:3" ht="15.75" hidden="1">
      <c r="B69" s="325" t="s">
        <v>365</v>
      </c>
      <c r="C69" s="365" t="s">
        <v>366</v>
      </c>
    </row>
    <row r="70" spans="9:11" ht="15.75">
      <c r="I70" s="366"/>
      <c r="J70" s="361"/>
      <c r="K70" s="361"/>
    </row>
    <row r="74" ht="15.75">
      <c r="B74" s="367"/>
    </row>
  </sheetData>
  <sheetProtection/>
  <mergeCells count="10">
    <mergeCell ref="J4:J5"/>
    <mergeCell ref="L4:L5"/>
    <mergeCell ref="A1:I2"/>
    <mergeCell ref="A4:A5"/>
    <mergeCell ref="B4:B5"/>
    <mergeCell ref="C4:C5"/>
    <mergeCell ref="D4:D5"/>
    <mergeCell ref="E4:G4"/>
    <mergeCell ref="H4:H5"/>
    <mergeCell ref="I4:I5"/>
  </mergeCells>
  <hyperlinks>
    <hyperlink ref="D59" r:id="rId1" display="https://hoangnguyendalat.vn/"/>
  </hyperlinks>
  <printOptions/>
  <pageMargins left="0.25" right="0.25" top="0.75" bottom="0.5" header="0.3" footer="0.3"/>
  <pageSetup horizontalDpi="600" verticalDpi="600" orientation="landscape" paperSize="9" scale="90" r:id="rId2"/>
</worksheet>
</file>

<file path=xl/worksheets/sheet2.xml><?xml version="1.0" encoding="utf-8"?>
<worksheet xmlns="http://schemas.openxmlformats.org/spreadsheetml/2006/main" xmlns:r="http://schemas.openxmlformats.org/officeDocument/2006/relationships">
  <dimension ref="A1:AA83"/>
  <sheetViews>
    <sheetView zoomScale="85" zoomScaleNormal="85" zoomScalePageLayoutView="0" workbookViewId="0" topLeftCell="A21">
      <selection activeCell="H32" sqref="H32"/>
    </sheetView>
  </sheetViews>
  <sheetFormatPr defaultColWidth="9.140625" defaultRowHeight="12.75"/>
  <cols>
    <col min="1" max="1" width="6.421875" style="246" customWidth="1"/>
    <col min="2" max="2" width="40.421875" style="246" customWidth="1"/>
    <col min="3" max="3" width="36.28125" style="246" customWidth="1"/>
    <col min="4" max="4" width="14.00390625" style="284" customWidth="1"/>
    <col min="5" max="5" width="8.00390625" style="285" bestFit="1" customWidth="1"/>
    <col min="6" max="6" width="7.28125" style="285" bestFit="1" customWidth="1"/>
    <col min="7" max="7" width="11.7109375" style="285" bestFit="1" customWidth="1"/>
    <col min="8" max="8" width="13.421875" style="285" bestFit="1" customWidth="1"/>
    <col min="9" max="9" width="46.7109375" style="246" customWidth="1"/>
    <col min="10" max="10" width="12.421875" style="284" bestFit="1" customWidth="1"/>
    <col min="11" max="11" width="13.421875" style="287" bestFit="1" customWidth="1"/>
    <col min="12" max="12" width="13.421875" style="277" hidden="1" customWidth="1"/>
    <col min="13" max="13" width="13.7109375" style="277" hidden="1" customWidth="1"/>
    <col min="14" max="14" width="10.8515625" style="277" hidden="1" customWidth="1"/>
    <col min="15" max="15" width="13.8515625" style="277" hidden="1" customWidth="1"/>
    <col min="16" max="17" width="10.57421875" style="277" hidden="1" customWidth="1"/>
    <col min="18" max="18" width="12.8515625" style="277" hidden="1" customWidth="1"/>
    <col min="19" max="19" width="13.140625" style="277" hidden="1" customWidth="1"/>
    <col min="20" max="20" width="9.421875" style="277" hidden="1" customWidth="1"/>
    <col min="21" max="21" width="13.8515625" style="277" hidden="1" customWidth="1"/>
    <col min="22" max="22" width="10.8515625" style="277" hidden="1" customWidth="1"/>
    <col min="23" max="23" width="10.57421875" style="277" hidden="1" customWidth="1"/>
    <col min="24" max="24" width="10.7109375" style="277" hidden="1" customWidth="1"/>
    <col min="25" max="25" width="15.00390625" style="277" hidden="1" customWidth="1"/>
    <col min="26" max="26" width="11.8515625" style="246" hidden="1" customWidth="1"/>
    <col min="27" max="27" width="9.00390625" style="246" hidden="1" customWidth="1"/>
    <col min="28" max="29" width="0" style="246" hidden="1" customWidth="1"/>
    <col min="30" max="16384" width="9.140625" style="246" customWidth="1"/>
  </cols>
  <sheetData>
    <row r="1" spans="1:25" s="224" customFormat="1" ht="15.75">
      <c r="A1" s="385" t="s">
        <v>66</v>
      </c>
      <c r="B1" s="385"/>
      <c r="C1" s="385"/>
      <c r="D1" s="385"/>
      <c r="E1" s="385"/>
      <c r="F1" s="385"/>
      <c r="G1" s="385"/>
      <c r="H1" s="385"/>
      <c r="I1" s="385"/>
      <c r="J1" s="295"/>
      <c r="K1" s="222"/>
      <c r="L1" s="222"/>
      <c r="M1" s="223"/>
      <c r="N1" s="223"/>
      <c r="O1" s="223"/>
      <c r="P1" s="223"/>
      <c r="Q1" s="223"/>
      <c r="R1" s="223"/>
      <c r="S1" s="223"/>
      <c r="T1" s="223"/>
      <c r="U1" s="223"/>
      <c r="V1" s="223"/>
      <c r="W1" s="223"/>
      <c r="X1" s="223"/>
      <c r="Y1" s="223"/>
    </row>
    <row r="2" spans="1:25" s="224" customFormat="1" ht="15.75">
      <c r="A2" s="385"/>
      <c r="B2" s="385"/>
      <c r="C2" s="385"/>
      <c r="D2" s="385"/>
      <c r="E2" s="385"/>
      <c r="F2" s="385"/>
      <c r="G2" s="385"/>
      <c r="H2" s="385"/>
      <c r="I2" s="385"/>
      <c r="J2" s="295"/>
      <c r="K2" s="222"/>
      <c r="L2" s="222"/>
      <c r="M2" s="223"/>
      <c r="N2" s="223"/>
      <c r="O2" s="223"/>
      <c r="P2" s="223"/>
      <c r="Q2" s="223"/>
      <c r="R2" s="223"/>
      <c r="S2" s="223"/>
      <c r="T2" s="223"/>
      <c r="U2" s="223"/>
      <c r="V2" s="223"/>
      <c r="W2" s="223"/>
      <c r="X2" s="223"/>
      <c r="Y2" s="223"/>
    </row>
    <row r="3" spans="1:25" s="224" customFormat="1" ht="15.75">
      <c r="A3" s="386" t="s">
        <v>151</v>
      </c>
      <c r="B3" s="386"/>
      <c r="C3" s="386"/>
      <c r="D3" s="386"/>
      <c r="E3" s="386"/>
      <c r="F3" s="386"/>
      <c r="G3" s="386"/>
      <c r="H3" s="386"/>
      <c r="I3" s="386"/>
      <c r="J3" s="225"/>
      <c r="K3" s="226"/>
      <c r="L3" s="300"/>
      <c r="M3" s="223"/>
      <c r="N3" s="223"/>
      <c r="O3" s="223"/>
      <c r="P3" s="223"/>
      <c r="Q3" s="223"/>
      <c r="R3" s="223"/>
      <c r="S3" s="223"/>
      <c r="T3" s="223"/>
      <c r="U3" s="223"/>
      <c r="V3" s="223"/>
      <c r="W3" s="223"/>
      <c r="X3" s="223"/>
      <c r="Y3" s="223"/>
    </row>
    <row r="4" spans="1:25" s="284" customFormat="1" ht="15.75">
      <c r="A4" s="227"/>
      <c r="B4" s="227"/>
      <c r="C4" s="227"/>
      <c r="D4" s="227"/>
      <c r="E4" s="227"/>
      <c r="F4" s="227"/>
      <c r="G4" s="227"/>
      <c r="H4" s="227"/>
      <c r="I4" s="227"/>
      <c r="J4" s="228"/>
      <c r="K4" s="229"/>
      <c r="L4" s="287"/>
      <c r="M4" s="287"/>
      <c r="N4" s="287"/>
      <c r="O4" s="287"/>
      <c r="P4" s="287"/>
      <c r="Q4" s="287"/>
      <c r="R4" s="287"/>
      <c r="S4" s="287"/>
      <c r="T4" s="287"/>
      <c r="U4" s="287"/>
      <c r="V4" s="287"/>
      <c r="W4" s="287"/>
      <c r="X4" s="287"/>
      <c r="Y4" s="287"/>
    </row>
    <row r="5" spans="1:15" ht="15.75">
      <c r="A5" s="387" t="s">
        <v>43</v>
      </c>
      <c r="B5" s="381" t="s">
        <v>68</v>
      </c>
      <c r="C5" s="381" t="s">
        <v>69</v>
      </c>
      <c r="D5" s="381" t="s">
        <v>40</v>
      </c>
      <c r="E5" s="378" t="s">
        <v>70</v>
      </c>
      <c r="F5" s="379"/>
      <c r="G5" s="380"/>
      <c r="H5" s="381" t="s">
        <v>71</v>
      </c>
      <c r="I5" s="381" t="s">
        <v>152</v>
      </c>
      <c r="J5" s="381" t="s">
        <v>230</v>
      </c>
      <c r="K5" s="383" t="s">
        <v>359</v>
      </c>
      <c r="M5" s="277">
        <f>F9+F22+F23+F24+F25+F26+F29+F53</f>
        <v>335</v>
      </c>
      <c r="N5" s="277">
        <f>G9+G22+G23+G24+G25+G26+G29+G53</f>
        <v>338</v>
      </c>
      <c r="O5" s="277">
        <f>H9+H22+H23+H24+H25+H26+H29+H53</f>
        <v>24637415</v>
      </c>
    </row>
    <row r="6" spans="1:15" ht="31.5">
      <c r="A6" s="387"/>
      <c r="B6" s="382"/>
      <c r="C6" s="382"/>
      <c r="D6" s="382"/>
      <c r="E6" s="296" t="s">
        <v>73</v>
      </c>
      <c r="F6" s="296" t="s">
        <v>74</v>
      </c>
      <c r="G6" s="296" t="s">
        <v>75</v>
      </c>
      <c r="H6" s="382"/>
      <c r="I6" s="382"/>
      <c r="J6" s="382"/>
      <c r="K6" s="384"/>
      <c r="L6" s="287"/>
      <c r="M6" s="287" t="e">
        <f>F10+F12+F13+F14+F15+F19+#REF!+F27+F61+#REF!+F41+F50+#REF!+F55+F56+#REF!</f>
        <v>#REF!</v>
      </c>
      <c r="N6" s="287" t="e">
        <f>G10+G12+G13+G14+G15+G19+#REF!+G27+G61+#REF!+G41+G50+#REF!+G55+G56+#REF!</f>
        <v>#VALUE!</v>
      </c>
      <c r="O6" s="287" t="e">
        <f>H10+H12+H13+H14+H15+H19+#REF!+H27+H61+#REF!+H41+H50+#REF!+H55+H56+#REF!</f>
        <v>#REF!</v>
      </c>
    </row>
    <row r="7" spans="1:15" ht="15.75">
      <c r="A7" s="296" t="s">
        <v>76</v>
      </c>
      <c r="B7" s="230" t="s">
        <v>77</v>
      </c>
      <c r="C7" s="297"/>
      <c r="D7" s="296"/>
      <c r="E7" s="302">
        <f>E8+E21+E42</f>
        <v>621</v>
      </c>
      <c r="F7" s="302">
        <f>F8+F21+F42</f>
        <v>526</v>
      </c>
      <c r="G7" s="302">
        <f>G8+G21+G42</f>
        <v>465</v>
      </c>
      <c r="H7" s="302">
        <f>H8+H21+H42</f>
        <v>38633415</v>
      </c>
      <c r="I7" s="296"/>
      <c r="J7" s="296"/>
      <c r="K7" s="231"/>
      <c r="L7" s="287"/>
      <c r="M7" s="287" t="e">
        <f>F11+F16+F17+F18+F20+F28+#REF!+#REF!+F30+F31+#REF!+F43+F44+F45+F46+F47+F48+F49+F51+F52+#REF!+#REF!+#REF!+F54</f>
        <v>#REF!</v>
      </c>
      <c r="N7" s="287" t="e">
        <f>G11+G16+G17+G18+G20+G28+#REF!+#REF!+G30+G31+#REF!+G43+G44+G45+G46+G47+G48+G49+G51+G52+#REF!+#REF!+#REF!+G54</f>
        <v>#REF!</v>
      </c>
      <c r="O7" s="287" t="e">
        <f>H11+H16+H17+H18+H20+H28+#REF!+#REF!+H30+H31+#REF!+H43+H44+H45+H46+H47+H48+H49+H51+H52+#REF!+#REF!+#REF!+H54</f>
        <v>#REF!</v>
      </c>
    </row>
    <row r="8" spans="1:27" ht="31.5">
      <c r="A8" s="296" t="s">
        <v>78</v>
      </c>
      <c r="B8" s="230" t="s">
        <v>79</v>
      </c>
      <c r="C8" s="297"/>
      <c r="D8" s="296"/>
      <c r="E8" s="296">
        <f>SUM(E9:E20)</f>
        <v>61</v>
      </c>
      <c r="F8" s="296">
        <f>SUM(F9:F20)</f>
        <v>53</v>
      </c>
      <c r="G8" s="296">
        <f>SUM(G9:G20)</f>
        <v>22</v>
      </c>
      <c r="H8" s="232">
        <f>SUM(H9:H20)</f>
        <v>1661000</v>
      </c>
      <c r="I8" s="296"/>
      <c r="J8" s="296"/>
      <c r="K8" s="231"/>
      <c r="L8" s="233" t="s">
        <v>358</v>
      </c>
      <c r="M8" s="234" t="s">
        <v>81</v>
      </c>
      <c r="N8" s="234" t="s">
        <v>45</v>
      </c>
      <c r="O8" s="234" t="s">
        <v>47</v>
      </c>
      <c r="P8" s="234" t="s">
        <v>82</v>
      </c>
      <c r="Q8" s="234" t="s">
        <v>83</v>
      </c>
      <c r="R8" s="234" t="s">
        <v>84</v>
      </c>
      <c r="S8" s="234" t="s">
        <v>85</v>
      </c>
      <c r="T8" s="234" t="s">
        <v>86</v>
      </c>
      <c r="U8" s="234" t="s">
        <v>87</v>
      </c>
      <c r="V8" s="234" t="s">
        <v>24</v>
      </c>
      <c r="W8" s="234" t="s">
        <v>88</v>
      </c>
      <c r="X8" s="234" t="s">
        <v>53</v>
      </c>
      <c r="Y8" s="234" t="s">
        <v>89</v>
      </c>
      <c r="Z8" s="234" t="s">
        <v>90</v>
      </c>
      <c r="AA8" s="234" t="s">
        <v>91</v>
      </c>
    </row>
    <row r="9" spans="1:27" s="250" customFormat="1" ht="31.5">
      <c r="A9" s="240">
        <v>1</v>
      </c>
      <c r="B9" s="241" t="s">
        <v>263</v>
      </c>
      <c r="C9" s="241" t="s">
        <v>100</v>
      </c>
      <c r="D9" s="242" t="s">
        <v>291</v>
      </c>
      <c r="E9" s="240">
        <v>10</v>
      </c>
      <c r="F9" s="240">
        <v>8</v>
      </c>
      <c r="G9" s="240">
        <v>2</v>
      </c>
      <c r="H9" s="243">
        <f aca="true" t="shared" si="0" ref="H9:H19">L9</f>
        <v>250000</v>
      </c>
      <c r="I9" s="241" t="s">
        <v>153</v>
      </c>
      <c r="J9" s="240"/>
      <c r="K9" s="244"/>
      <c r="L9" s="251">
        <f>SUM(M9:AA9)</f>
        <v>250000</v>
      </c>
      <c r="M9" s="248">
        <v>50000</v>
      </c>
      <c r="N9" s="248">
        <v>70000</v>
      </c>
      <c r="O9" s="248">
        <v>70000</v>
      </c>
      <c r="P9" s="248">
        <v>30000</v>
      </c>
      <c r="Q9" s="248"/>
      <c r="R9" s="248"/>
      <c r="S9" s="248"/>
      <c r="T9" s="248"/>
      <c r="U9" s="248"/>
      <c r="V9" s="248"/>
      <c r="W9" s="248">
        <v>30000</v>
      </c>
      <c r="X9" s="248"/>
      <c r="Y9" s="248"/>
      <c r="Z9" s="249"/>
      <c r="AA9" s="249"/>
    </row>
    <row r="10" spans="1:27" s="250" customFormat="1" ht="47.25">
      <c r="A10" s="240">
        <v>2</v>
      </c>
      <c r="B10" s="241" t="s">
        <v>97</v>
      </c>
      <c r="C10" s="241" t="s">
        <v>98</v>
      </c>
      <c r="D10" s="242" t="s">
        <v>292</v>
      </c>
      <c r="E10" s="240">
        <v>6</v>
      </c>
      <c r="F10" s="240">
        <v>5</v>
      </c>
      <c r="G10" s="240">
        <v>2</v>
      </c>
      <c r="H10" s="243">
        <f t="shared" si="0"/>
        <v>130000</v>
      </c>
      <c r="I10" s="241" t="s">
        <v>234</v>
      </c>
      <c r="J10" s="240"/>
      <c r="K10" s="244"/>
      <c r="L10" s="251">
        <f aca="true" t="shared" si="1" ref="L10:L20">SUM(M10:AA10)</f>
        <v>130000</v>
      </c>
      <c r="M10" s="248">
        <v>75000</v>
      </c>
      <c r="N10" s="248"/>
      <c r="O10" s="248"/>
      <c r="P10" s="248"/>
      <c r="Q10" s="248"/>
      <c r="R10" s="248"/>
      <c r="S10" s="248">
        <v>35000</v>
      </c>
      <c r="T10" s="248"/>
      <c r="U10" s="248"/>
      <c r="V10" s="248"/>
      <c r="W10" s="248"/>
      <c r="X10" s="248"/>
      <c r="Y10" s="248">
        <v>15000</v>
      </c>
      <c r="Z10" s="249"/>
      <c r="AA10" s="249">
        <v>5000</v>
      </c>
    </row>
    <row r="11" spans="1:27" s="250" customFormat="1" ht="15.75">
      <c r="A11" s="240">
        <v>3</v>
      </c>
      <c r="B11" s="241" t="s">
        <v>226</v>
      </c>
      <c r="C11" s="241" t="s">
        <v>154</v>
      </c>
      <c r="D11" s="242" t="s">
        <v>293</v>
      </c>
      <c r="E11" s="240">
        <v>1</v>
      </c>
      <c r="F11" s="240">
        <v>2</v>
      </c>
      <c r="G11" s="240">
        <v>1</v>
      </c>
      <c r="H11" s="243">
        <f t="shared" si="0"/>
        <v>0</v>
      </c>
      <c r="I11" s="241" t="s">
        <v>155</v>
      </c>
      <c r="J11" s="240"/>
      <c r="K11" s="244"/>
      <c r="L11" s="251">
        <f t="shared" si="1"/>
        <v>0</v>
      </c>
      <c r="M11" s="248"/>
      <c r="N11" s="248"/>
      <c r="O11" s="248"/>
      <c r="P11" s="248"/>
      <c r="Q11" s="248"/>
      <c r="R11" s="248"/>
      <c r="S11" s="248"/>
      <c r="T11" s="248"/>
      <c r="U11" s="248"/>
      <c r="V11" s="248"/>
      <c r="W11" s="248"/>
      <c r="X11" s="248"/>
      <c r="Y11" s="248"/>
      <c r="Z11" s="249"/>
      <c r="AA11" s="249"/>
    </row>
    <row r="12" spans="1:27" s="250" customFormat="1" ht="63">
      <c r="A12" s="240">
        <v>4</v>
      </c>
      <c r="B12" s="241" t="s">
        <v>92</v>
      </c>
      <c r="C12" s="241" t="s">
        <v>93</v>
      </c>
      <c r="D12" s="242" t="s">
        <v>294</v>
      </c>
      <c r="E12" s="240">
        <v>8</v>
      </c>
      <c r="F12" s="240">
        <v>10</v>
      </c>
      <c r="G12" s="240">
        <v>8</v>
      </c>
      <c r="H12" s="243">
        <f>L12</f>
        <v>470000</v>
      </c>
      <c r="I12" s="241" t="s">
        <v>392</v>
      </c>
      <c r="J12" s="240" t="s">
        <v>231</v>
      </c>
      <c r="K12" s="244"/>
      <c r="L12" s="251">
        <f t="shared" si="1"/>
        <v>470000</v>
      </c>
      <c r="M12" s="248">
        <v>400000</v>
      </c>
      <c r="N12" s="248"/>
      <c r="O12" s="248"/>
      <c r="P12" s="248"/>
      <c r="Q12" s="248"/>
      <c r="R12" s="248"/>
      <c r="S12" s="248"/>
      <c r="T12" s="248"/>
      <c r="U12" s="248"/>
      <c r="V12" s="248"/>
      <c r="W12" s="248">
        <v>70000</v>
      </c>
      <c r="X12" s="248"/>
      <c r="Y12" s="248"/>
      <c r="Z12" s="249"/>
      <c r="AA12" s="301"/>
    </row>
    <row r="13" spans="1:27" s="250" customFormat="1" ht="78.75">
      <c r="A13" s="240">
        <v>5</v>
      </c>
      <c r="B13" s="241" t="s">
        <v>103</v>
      </c>
      <c r="C13" s="241" t="s">
        <v>104</v>
      </c>
      <c r="D13" s="242" t="s">
        <v>295</v>
      </c>
      <c r="E13" s="240">
        <v>4</v>
      </c>
      <c r="F13" s="240">
        <v>4</v>
      </c>
      <c r="G13" s="240">
        <v>8</v>
      </c>
      <c r="H13" s="243">
        <f>L13</f>
        <v>355000</v>
      </c>
      <c r="I13" s="241" t="s">
        <v>363</v>
      </c>
      <c r="J13" s="240" t="s">
        <v>231</v>
      </c>
      <c r="K13" s="244"/>
      <c r="L13" s="251">
        <f t="shared" si="1"/>
        <v>355000</v>
      </c>
      <c r="M13" s="248"/>
      <c r="N13" s="248">
        <v>100000</v>
      </c>
      <c r="O13" s="248">
        <v>150000</v>
      </c>
      <c r="P13" s="248">
        <v>12000</v>
      </c>
      <c r="Q13" s="248"/>
      <c r="R13" s="248"/>
      <c r="S13" s="248">
        <v>10000</v>
      </c>
      <c r="T13" s="248"/>
      <c r="U13" s="248">
        <v>55000</v>
      </c>
      <c r="V13" s="248"/>
      <c r="W13" s="248">
        <v>28000</v>
      </c>
      <c r="X13" s="248"/>
      <c r="Y13" s="248"/>
      <c r="Z13" s="249"/>
      <c r="AA13" s="249"/>
    </row>
    <row r="14" spans="1:27" s="250" customFormat="1" ht="31.5">
      <c r="A14" s="240">
        <v>6</v>
      </c>
      <c r="B14" s="241" t="s">
        <v>105</v>
      </c>
      <c r="C14" s="241" t="s">
        <v>106</v>
      </c>
      <c r="D14" s="242" t="s">
        <v>296</v>
      </c>
      <c r="E14" s="240">
        <v>5</v>
      </c>
      <c r="F14" s="240">
        <v>5</v>
      </c>
      <c r="G14" s="240" t="s">
        <v>96</v>
      </c>
      <c r="H14" s="243">
        <f t="shared" si="0"/>
        <v>2000</v>
      </c>
      <c r="I14" s="241" t="s">
        <v>156</v>
      </c>
      <c r="J14" s="240"/>
      <c r="K14" s="244"/>
      <c r="L14" s="251">
        <f t="shared" si="1"/>
        <v>2000</v>
      </c>
      <c r="M14" s="248">
        <v>2000</v>
      </c>
      <c r="N14" s="248"/>
      <c r="O14" s="248"/>
      <c r="P14" s="248"/>
      <c r="Q14" s="248"/>
      <c r="R14" s="248"/>
      <c r="S14" s="248"/>
      <c r="T14" s="248"/>
      <c r="U14" s="248"/>
      <c r="V14" s="248"/>
      <c r="W14" s="248"/>
      <c r="X14" s="248"/>
      <c r="Y14" s="248"/>
      <c r="Z14" s="249"/>
      <c r="AA14" s="249"/>
    </row>
    <row r="15" spans="1:27" s="250" customFormat="1" ht="47.25">
      <c r="A15" s="240">
        <v>7</v>
      </c>
      <c r="B15" s="241" t="s">
        <v>94</v>
      </c>
      <c r="C15" s="241" t="s">
        <v>95</v>
      </c>
      <c r="D15" s="242" t="s">
        <v>297</v>
      </c>
      <c r="E15" s="240">
        <v>8</v>
      </c>
      <c r="F15" s="240">
        <v>6</v>
      </c>
      <c r="G15" s="240" t="s">
        <v>96</v>
      </c>
      <c r="H15" s="243">
        <f t="shared" si="0"/>
        <v>300000</v>
      </c>
      <c r="I15" s="241" t="s">
        <v>340</v>
      </c>
      <c r="J15" s="240" t="s">
        <v>231</v>
      </c>
      <c r="K15" s="244"/>
      <c r="L15" s="251">
        <f t="shared" si="1"/>
        <v>300000</v>
      </c>
      <c r="M15" s="248">
        <v>160000</v>
      </c>
      <c r="N15" s="248"/>
      <c r="O15" s="248"/>
      <c r="P15" s="248"/>
      <c r="Q15" s="248"/>
      <c r="R15" s="248">
        <v>14000</v>
      </c>
      <c r="S15" s="248">
        <v>95000</v>
      </c>
      <c r="T15" s="248"/>
      <c r="U15" s="248">
        <v>1000</v>
      </c>
      <c r="V15" s="248"/>
      <c r="W15" s="248"/>
      <c r="X15" s="248"/>
      <c r="Y15" s="248"/>
      <c r="Z15" s="249"/>
      <c r="AA15" s="249">
        <v>30000</v>
      </c>
    </row>
    <row r="16" spans="1:27" s="250" customFormat="1" ht="31.5">
      <c r="A16" s="240">
        <v>8</v>
      </c>
      <c r="B16" s="241" t="s">
        <v>101</v>
      </c>
      <c r="C16" s="241" t="s">
        <v>102</v>
      </c>
      <c r="D16" s="242" t="s">
        <v>298</v>
      </c>
      <c r="E16" s="240">
        <v>3</v>
      </c>
      <c r="F16" s="240">
        <v>2</v>
      </c>
      <c r="G16" s="240">
        <v>0</v>
      </c>
      <c r="H16" s="243">
        <f t="shared" si="0"/>
        <v>40000</v>
      </c>
      <c r="I16" s="241" t="s">
        <v>394</v>
      </c>
      <c r="J16" s="240"/>
      <c r="K16" s="244"/>
      <c r="L16" s="251">
        <f t="shared" si="1"/>
        <v>40000</v>
      </c>
      <c r="M16" s="248">
        <v>40000</v>
      </c>
      <c r="N16" s="248"/>
      <c r="O16" s="248"/>
      <c r="P16" s="248"/>
      <c r="Q16" s="248"/>
      <c r="R16" s="248"/>
      <c r="S16" s="248"/>
      <c r="T16" s="248"/>
      <c r="U16" s="248"/>
      <c r="V16" s="248"/>
      <c r="W16" s="248"/>
      <c r="X16" s="248"/>
      <c r="Y16" s="248"/>
      <c r="Z16" s="249"/>
      <c r="AA16" s="249"/>
    </row>
    <row r="17" spans="1:27" s="262" customFormat="1" ht="31.5">
      <c r="A17" s="240">
        <v>9</v>
      </c>
      <c r="B17" s="241" t="s">
        <v>227</v>
      </c>
      <c r="C17" s="241" t="s">
        <v>160</v>
      </c>
      <c r="D17" s="242" t="s">
        <v>299</v>
      </c>
      <c r="E17" s="240">
        <v>4</v>
      </c>
      <c r="F17" s="240">
        <v>1</v>
      </c>
      <c r="G17" s="240">
        <v>1</v>
      </c>
      <c r="H17" s="243">
        <f t="shared" si="0"/>
        <v>1500</v>
      </c>
      <c r="I17" s="241" t="s">
        <v>161</v>
      </c>
      <c r="J17" s="240"/>
      <c r="K17" s="244"/>
      <c r="L17" s="251">
        <f t="shared" si="1"/>
        <v>1500</v>
      </c>
      <c r="M17" s="248"/>
      <c r="N17" s="248"/>
      <c r="O17" s="248"/>
      <c r="P17" s="248"/>
      <c r="Q17" s="248"/>
      <c r="R17" s="248"/>
      <c r="S17" s="248"/>
      <c r="T17" s="248"/>
      <c r="U17" s="248"/>
      <c r="V17" s="248"/>
      <c r="W17" s="248"/>
      <c r="X17" s="248"/>
      <c r="Y17" s="248">
        <v>500</v>
      </c>
      <c r="Z17" s="261"/>
      <c r="AA17" s="261">
        <v>1000</v>
      </c>
    </row>
    <row r="18" spans="1:27" s="262" customFormat="1" ht="31.5">
      <c r="A18" s="240">
        <v>10</v>
      </c>
      <c r="B18" s="241" t="s">
        <v>107</v>
      </c>
      <c r="C18" s="241" t="s">
        <v>108</v>
      </c>
      <c r="D18" s="242" t="s">
        <v>300</v>
      </c>
      <c r="E18" s="240">
        <v>2</v>
      </c>
      <c r="F18" s="240">
        <v>2</v>
      </c>
      <c r="G18" s="240"/>
      <c r="H18" s="243">
        <f t="shared" si="0"/>
        <v>2500</v>
      </c>
      <c r="I18" s="241" t="s">
        <v>232</v>
      </c>
      <c r="J18" s="240"/>
      <c r="K18" s="244"/>
      <c r="L18" s="251">
        <f t="shared" si="1"/>
        <v>2500</v>
      </c>
      <c r="M18" s="248">
        <v>2000</v>
      </c>
      <c r="N18" s="248">
        <v>250</v>
      </c>
      <c r="O18" s="248">
        <v>250</v>
      </c>
      <c r="P18" s="248"/>
      <c r="Q18" s="248"/>
      <c r="R18" s="248"/>
      <c r="S18" s="248"/>
      <c r="T18" s="248"/>
      <c r="U18" s="248"/>
      <c r="V18" s="248"/>
      <c r="W18" s="248"/>
      <c r="X18" s="248"/>
      <c r="Y18" s="248"/>
      <c r="Z18" s="261"/>
      <c r="AA18" s="261"/>
    </row>
    <row r="19" spans="1:27" s="250" customFormat="1" ht="31.5">
      <c r="A19" s="240">
        <v>11</v>
      </c>
      <c r="B19" s="241" t="s">
        <v>162</v>
      </c>
      <c r="C19" s="241" t="s">
        <v>163</v>
      </c>
      <c r="D19" s="242" t="s">
        <v>406</v>
      </c>
      <c r="E19" s="240">
        <v>6</v>
      </c>
      <c r="F19" s="240">
        <v>6</v>
      </c>
      <c r="G19" s="240"/>
      <c r="H19" s="243">
        <f t="shared" si="0"/>
        <v>100000</v>
      </c>
      <c r="I19" s="241" t="s">
        <v>398</v>
      </c>
      <c r="J19" s="240"/>
      <c r="K19" s="244"/>
      <c r="L19" s="251">
        <f t="shared" si="1"/>
        <v>100000</v>
      </c>
      <c r="M19" s="299"/>
      <c r="N19" s="299"/>
      <c r="O19" s="299"/>
      <c r="P19" s="299"/>
      <c r="Q19" s="299"/>
      <c r="R19" s="299"/>
      <c r="S19" s="299">
        <v>100000</v>
      </c>
      <c r="T19" s="299"/>
      <c r="U19" s="299"/>
      <c r="V19" s="299"/>
      <c r="W19" s="299"/>
      <c r="X19" s="299"/>
      <c r="Y19" s="299"/>
      <c r="Z19" s="249"/>
      <c r="AA19" s="249"/>
    </row>
    <row r="20" spans="1:27" s="250" customFormat="1" ht="31.5">
      <c r="A20" s="240">
        <v>12</v>
      </c>
      <c r="B20" s="241" t="s">
        <v>165</v>
      </c>
      <c r="C20" s="241" t="s">
        <v>166</v>
      </c>
      <c r="D20" s="242" t="s">
        <v>407</v>
      </c>
      <c r="E20" s="240">
        <v>4</v>
      </c>
      <c r="F20" s="240">
        <v>2</v>
      </c>
      <c r="G20" s="240"/>
      <c r="H20" s="243">
        <f>L20</f>
        <v>10000</v>
      </c>
      <c r="I20" s="241" t="s">
        <v>397</v>
      </c>
      <c r="J20" s="240"/>
      <c r="K20" s="244"/>
      <c r="L20" s="251">
        <f t="shared" si="1"/>
        <v>10000</v>
      </c>
      <c r="M20" s="248"/>
      <c r="N20" s="248"/>
      <c r="O20" s="248"/>
      <c r="P20" s="248"/>
      <c r="Q20" s="248"/>
      <c r="R20" s="248"/>
      <c r="S20" s="248">
        <v>10000</v>
      </c>
      <c r="T20" s="248"/>
      <c r="U20" s="248"/>
      <c r="V20" s="248"/>
      <c r="W20" s="248"/>
      <c r="X20" s="248"/>
      <c r="Y20" s="248"/>
      <c r="Z20" s="249"/>
      <c r="AA20" s="249"/>
    </row>
    <row r="21" spans="1:27" s="250" customFormat="1" ht="15.75">
      <c r="A21" s="296" t="s">
        <v>109</v>
      </c>
      <c r="B21" s="230" t="s">
        <v>110</v>
      </c>
      <c r="C21" s="230"/>
      <c r="D21" s="296"/>
      <c r="E21" s="296">
        <f>SUM(E22:E41)</f>
        <v>504</v>
      </c>
      <c r="F21" s="296">
        <f>SUM(F22:F41)</f>
        <v>421</v>
      </c>
      <c r="G21" s="296">
        <f>SUM(G22:G41)</f>
        <v>349</v>
      </c>
      <c r="H21" s="232">
        <f>SUM(H22:H41)</f>
        <v>32254915</v>
      </c>
      <c r="I21" s="296"/>
      <c r="J21" s="296"/>
      <c r="K21" s="247"/>
      <c r="L21" s="239">
        <f aca="true" t="shared" si="2" ref="L21:L41">SUM(M21:AA21)</f>
        <v>0</v>
      </c>
      <c r="M21" s="248"/>
      <c r="N21" s="248"/>
      <c r="O21" s="248"/>
      <c r="P21" s="248"/>
      <c r="Q21" s="248"/>
      <c r="R21" s="248"/>
      <c r="S21" s="248"/>
      <c r="T21" s="248"/>
      <c r="U21" s="248"/>
      <c r="V21" s="248"/>
      <c r="W21" s="248"/>
      <c r="X21" s="248"/>
      <c r="Y21" s="248"/>
      <c r="Z21" s="249"/>
      <c r="AA21" s="249"/>
    </row>
    <row r="22" spans="1:27" s="250" customFormat="1" ht="31.5">
      <c r="A22" s="240">
        <v>1</v>
      </c>
      <c r="B22" s="241" t="s">
        <v>115</v>
      </c>
      <c r="C22" s="241" t="s">
        <v>116</v>
      </c>
      <c r="D22" s="242" t="s">
        <v>303</v>
      </c>
      <c r="E22" s="240">
        <v>241</v>
      </c>
      <c r="F22" s="240">
        <v>106</v>
      </c>
      <c r="G22" s="240">
        <f>350-F22</f>
        <v>244</v>
      </c>
      <c r="H22" s="243">
        <f aca="true" t="shared" si="3" ref="H22:H30">L22</f>
        <v>6154400</v>
      </c>
      <c r="I22" s="241" t="s">
        <v>403</v>
      </c>
      <c r="J22" s="240" t="s">
        <v>231</v>
      </c>
      <c r="K22" s="244">
        <v>5800000</v>
      </c>
      <c r="L22" s="251">
        <f t="shared" si="2"/>
        <v>6154400</v>
      </c>
      <c r="M22" s="299">
        <v>232000</v>
      </c>
      <c r="N22" s="299">
        <v>101000</v>
      </c>
      <c r="O22" s="299"/>
      <c r="P22" s="299">
        <v>21400</v>
      </c>
      <c r="Q22" s="299"/>
      <c r="R22" s="299"/>
      <c r="S22" s="299"/>
      <c r="T22" s="299"/>
      <c r="U22" s="299">
        <v>5800000</v>
      </c>
      <c r="V22" s="299"/>
      <c r="W22" s="299"/>
      <c r="X22" s="299"/>
      <c r="Y22" s="299"/>
      <c r="Z22" s="249"/>
      <c r="AA22" s="249"/>
    </row>
    <row r="23" spans="1:27" s="250" customFormat="1" ht="15.75">
      <c r="A23" s="240">
        <v>2</v>
      </c>
      <c r="B23" s="241" t="s">
        <v>272</v>
      </c>
      <c r="C23" s="241" t="s">
        <v>178</v>
      </c>
      <c r="D23" s="240" t="s">
        <v>179</v>
      </c>
      <c r="E23" s="240">
        <v>48</v>
      </c>
      <c r="F23" s="240">
        <v>87</v>
      </c>
      <c r="G23" s="240"/>
      <c r="H23" s="243">
        <f>L23</f>
        <v>4233123</v>
      </c>
      <c r="I23" s="241" t="s">
        <v>427</v>
      </c>
      <c r="J23" s="240" t="s">
        <v>231</v>
      </c>
      <c r="K23" s="244">
        <v>3527603</v>
      </c>
      <c r="L23" s="251">
        <f t="shared" si="2"/>
        <v>4233123</v>
      </c>
      <c r="M23" s="248"/>
      <c r="N23" s="248"/>
      <c r="O23" s="248"/>
      <c r="P23" s="248"/>
      <c r="Q23" s="248"/>
      <c r="R23" s="248"/>
      <c r="S23" s="248"/>
      <c r="T23" s="248"/>
      <c r="U23" s="248">
        <v>4233123</v>
      </c>
      <c r="V23" s="248"/>
      <c r="W23" s="248"/>
      <c r="X23" s="248"/>
      <c r="Y23" s="248"/>
      <c r="Z23" s="249"/>
      <c r="AA23" s="249"/>
    </row>
    <row r="24" spans="1:27" s="250" customFormat="1" ht="31.5">
      <c r="A24" s="240">
        <v>3</v>
      </c>
      <c r="B24" s="241" t="s">
        <v>4</v>
      </c>
      <c r="C24" s="241" t="s">
        <v>200</v>
      </c>
      <c r="D24" s="242" t="s">
        <v>304</v>
      </c>
      <c r="E24" s="240">
        <v>40</v>
      </c>
      <c r="F24" s="240">
        <v>24</v>
      </c>
      <c r="G24" s="240">
        <f>36-F24</f>
        <v>12</v>
      </c>
      <c r="H24" s="243">
        <f t="shared" si="3"/>
        <v>174500</v>
      </c>
      <c r="I24" s="241" t="s">
        <v>404</v>
      </c>
      <c r="J24" s="240" t="s">
        <v>231</v>
      </c>
      <c r="K24" s="244"/>
      <c r="L24" s="251">
        <f t="shared" si="2"/>
        <v>174500</v>
      </c>
      <c r="M24" s="248"/>
      <c r="N24" s="248">
        <v>164640</v>
      </c>
      <c r="O24" s="248"/>
      <c r="P24" s="248"/>
      <c r="R24" s="248"/>
      <c r="S24" s="248">
        <v>9860</v>
      </c>
      <c r="T24" s="248"/>
      <c r="U24" s="248"/>
      <c r="V24" s="248"/>
      <c r="W24" s="248"/>
      <c r="X24" s="248"/>
      <c r="Y24" s="248"/>
      <c r="Z24" s="249"/>
      <c r="AA24" s="249"/>
    </row>
    <row r="25" spans="1:27" s="250" customFormat="1" ht="31.5">
      <c r="A25" s="240">
        <v>4</v>
      </c>
      <c r="B25" s="241" t="s">
        <v>186</v>
      </c>
      <c r="C25" s="241" t="s">
        <v>187</v>
      </c>
      <c r="D25" s="240" t="s">
        <v>188</v>
      </c>
      <c r="E25" s="240">
        <v>12</v>
      </c>
      <c r="F25" s="240">
        <v>2</v>
      </c>
      <c r="G25" s="240">
        <v>8</v>
      </c>
      <c r="H25" s="243">
        <f t="shared" si="3"/>
        <v>3000000</v>
      </c>
      <c r="I25" s="241" t="s">
        <v>339</v>
      </c>
      <c r="J25" s="240"/>
      <c r="K25" s="244"/>
      <c r="L25" s="251">
        <f t="shared" si="2"/>
        <v>3000000</v>
      </c>
      <c r="M25" s="248"/>
      <c r="N25" s="248"/>
      <c r="O25" s="248"/>
      <c r="P25" s="248"/>
      <c r="Q25" s="248"/>
      <c r="R25" s="248"/>
      <c r="S25" s="248">
        <v>3000000</v>
      </c>
      <c r="T25" s="248"/>
      <c r="U25" s="248"/>
      <c r="V25" s="248"/>
      <c r="W25" s="248"/>
      <c r="X25" s="248"/>
      <c r="Y25" s="248"/>
      <c r="Z25" s="249"/>
      <c r="AA25" s="249"/>
    </row>
    <row r="26" spans="1:27" s="250" customFormat="1" ht="47.25">
      <c r="A26" s="240">
        <v>5</v>
      </c>
      <c r="B26" s="241" t="s">
        <v>111</v>
      </c>
      <c r="C26" s="241" t="s">
        <v>112</v>
      </c>
      <c r="D26" s="242" t="s">
        <v>305</v>
      </c>
      <c r="E26" s="240">
        <v>25</v>
      </c>
      <c r="F26" s="240">
        <v>31</v>
      </c>
      <c r="G26" s="240">
        <v>20</v>
      </c>
      <c r="H26" s="243">
        <f>L26</f>
        <v>2300000</v>
      </c>
      <c r="I26" s="241" t="s">
        <v>405</v>
      </c>
      <c r="J26" s="240" t="s">
        <v>231</v>
      </c>
      <c r="K26" s="244">
        <v>2000000</v>
      </c>
      <c r="L26" s="251">
        <f t="shared" si="2"/>
        <v>2300000</v>
      </c>
      <c r="M26" s="248">
        <v>48000</v>
      </c>
      <c r="N26" s="248"/>
      <c r="O26" s="248"/>
      <c r="P26" s="248">
        <v>51000</v>
      </c>
      <c r="Q26" s="248"/>
      <c r="R26" s="248"/>
      <c r="S26" s="248"/>
      <c r="T26" s="248"/>
      <c r="U26" s="248">
        <v>2000000</v>
      </c>
      <c r="V26" s="248"/>
      <c r="W26" s="248">
        <v>201000</v>
      </c>
      <c r="X26" s="248"/>
      <c r="Y26" s="248"/>
      <c r="Z26" s="249"/>
      <c r="AA26" s="249"/>
    </row>
    <row r="27" spans="1:27" s="250" customFormat="1" ht="31.5">
      <c r="A27" s="240">
        <v>6</v>
      </c>
      <c r="B27" s="241" t="s">
        <v>157</v>
      </c>
      <c r="C27" s="241" t="s">
        <v>158</v>
      </c>
      <c r="D27" s="240">
        <v>1686305659</v>
      </c>
      <c r="E27" s="240">
        <v>5</v>
      </c>
      <c r="F27" s="240">
        <v>5</v>
      </c>
      <c r="G27" s="240">
        <v>3</v>
      </c>
      <c r="H27" s="243">
        <f t="shared" si="3"/>
        <v>220000</v>
      </c>
      <c r="I27" s="241" t="s">
        <v>159</v>
      </c>
      <c r="J27" s="240"/>
      <c r="K27" s="244"/>
      <c r="L27" s="251">
        <f t="shared" si="2"/>
        <v>220000</v>
      </c>
      <c r="M27" s="248"/>
      <c r="N27" s="248"/>
      <c r="O27" s="248"/>
      <c r="P27" s="248">
        <v>200000</v>
      </c>
      <c r="Q27" s="248"/>
      <c r="R27" s="248"/>
      <c r="S27" s="248">
        <v>10000</v>
      </c>
      <c r="T27" s="248"/>
      <c r="U27" s="248"/>
      <c r="V27" s="248"/>
      <c r="W27" s="248">
        <v>10000</v>
      </c>
      <c r="X27" s="248"/>
      <c r="Y27" s="248"/>
      <c r="Z27" s="249"/>
      <c r="AA27" s="249"/>
    </row>
    <row r="28" spans="1:27" s="250" customFormat="1" ht="15.75">
      <c r="A28" s="240">
        <v>7</v>
      </c>
      <c r="B28" s="241" t="s">
        <v>182</v>
      </c>
      <c r="C28" s="241" t="s">
        <v>183</v>
      </c>
      <c r="D28" s="240" t="s">
        <v>184</v>
      </c>
      <c r="E28" s="240">
        <v>4</v>
      </c>
      <c r="F28" s="240">
        <v>3</v>
      </c>
      <c r="G28" s="240">
        <v>1</v>
      </c>
      <c r="H28" s="243">
        <f>L28</f>
        <v>10000</v>
      </c>
      <c r="I28" s="241" t="s">
        <v>412</v>
      </c>
      <c r="J28" s="240"/>
      <c r="K28" s="244"/>
      <c r="L28" s="251">
        <f t="shared" si="2"/>
        <v>10000</v>
      </c>
      <c r="M28" s="248"/>
      <c r="N28" s="248"/>
      <c r="O28" s="248"/>
      <c r="P28" s="248"/>
      <c r="Q28" s="248"/>
      <c r="R28" s="248"/>
      <c r="S28" s="248"/>
      <c r="T28" s="248"/>
      <c r="U28" s="248">
        <v>5000</v>
      </c>
      <c r="V28" s="248"/>
      <c r="W28" s="248"/>
      <c r="X28" s="248"/>
      <c r="Y28" s="248"/>
      <c r="Z28" s="248">
        <v>5000</v>
      </c>
      <c r="AA28" s="249"/>
    </row>
    <row r="29" spans="1:27" s="250" customFormat="1" ht="31.5">
      <c r="A29" s="240">
        <v>8</v>
      </c>
      <c r="B29" s="241" t="s">
        <v>341</v>
      </c>
      <c r="C29" s="241" t="s">
        <v>128</v>
      </c>
      <c r="D29" s="242" t="s">
        <v>310</v>
      </c>
      <c r="E29" s="240">
        <v>47</v>
      </c>
      <c r="F29" s="240">
        <v>75</v>
      </c>
      <c r="G29" s="240">
        <v>32</v>
      </c>
      <c r="H29" s="243">
        <f>L29</f>
        <v>8462892</v>
      </c>
      <c r="I29" s="241" t="s">
        <v>393</v>
      </c>
      <c r="J29" s="240" t="s">
        <v>231</v>
      </c>
      <c r="K29" s="244">
        <f>L29</f>
        <v>8462892</v>
      </c>
      <c r="L29" s="251">
        <f t="shared" si="2"/>
        <v>8462892</v>
      </c>
      <c r="M29" s="248"/>
      <c r="N29" s="248"/>
      <c r="O29" s="248"/>
      <c r="P29" s="248"/>
      <c r="Q29" s="248"/>
      <c r="R29" s="248"/>
      <c r="S29" s="248"/>
      <c r="T29" s="248"/>
      <c r="U29" s="248">
        <v>8462892</v>
      </c>
      <c r="V29" s="248"/>
      <c r="W29" s="248"/>
      <c r="X29" s="248"/>
      <c r="Y29" s="248"/>
      <c r="Z29" s="249"/>
      <c r="AA29" s="249"/>
    </row>
    <row r="30" spans="1:27" s="250" customFormat="1" ht="31.5">
      <c r="A30" s="240">
        <v>9</v>
      </c>
      <c r="B30" s="241" t="s">
        <v>257</v>
      </c>
      <c r="C30" s="241" t="s">
        <v>260</v>
      </c>
      <c r="D30" s="242" t="s">
        <v>259</v>
      </c>
      <c r="E30" s="240">
        <v>3</v>
      </c>
      <c r="F30" s="240">
        <v>2</v>
      </c>
      <c r="G30" s="240"/>
      <c r="H30" s="243">
        <f t="shared" si="3"/>
        <v>0</v>
      </c>
      <c r="I30" s="241" t="s">
        <v>258</v>
      </c>
      <c r="J30" s="240"/>
      <c r="K30" s="244"/>
      <c r="L30" s="251">
        <f t="shared" si="2"/>
        <v>0</v>
      </c>
      <c r="M30" s="248"/>
      <c r="N30" s="248"/>
      <c r="O30" s="248"/>
      <c r="P30" s="248"/>
      <c r="Q30" s="248"/>
      <c r="R30" s="248"/>
      <c r="S30" s="248"/>
      <c r="T30" s="248"/>
      <c r="U30" s="248"/>
      <c r="V30" s="248"/>
      <c r="W30" s="248"/>
      <c r="X30" s="248"/>
      <c r="Y30" s="248"/>
      <c r="Z30" s="249"/>
      <c r="AA30" s="249"/>
    </row>
    <row r="31" spans="1:27" s="250" customFormat="1" ht="31.5">
      <c r="A31" s="240">
        <v>10</v>
      </c>
      <c r="B31" s="241" t="s">
        <v>342</v>
      </c>
      <c r="C31" s="241" t="s">
        <v>353</v>
      </c>
      <c r="D31" s="242" t="s">
        <v>142</v>
      </c>
      <c r="E31" s="240">
        <v>4</v>
      </c>
      <c r="F31" s="240">
        <v>2</v>
      </c>
      <c r="G31" s="240"/>
      <c r="H31" s="243">
        <v>1300000</v>
      </c>
      <c r="I31" s="241" t="s">
        <v>395</v>
      </c>
      <c r="J31" s="240" t="s">
        <v>231</v>
      </c>
      <c r="K31" s="244"/>
      <c r="L31" s="251">
        <f t="shared" si="2"/>
        <v>0</v>
      </c>
      <c r="M31" s="248"/>
      <c r="N31" s="248"/>
      <c r="O31" s="248"/>
      <c r="P31" s="248"/>
      <c r="Q31" s="248"/>
      <c r="R31" s="248"/>
      <c r="S31" s="248"/>
      <c r="T31" s="248"/>
      <c r="U31" s="248"/>
      <c r="V31" s="248"/>
      <c r="W31" s="248"/>
      <c r="X31" s="248"/>
      <c r="Y31" s="248"/>
      <c r="Z31" s="249"/>
      <c r="AA31" s="249"/>
    </row>
    <row r="32" spans="1:27" s="250" customFormat="1" ht="31.5">
      <c r="A32" s="240">
        <v>11</v>
      </c>
      <c r="B32" s="241" t="s">
        <v>423</v>
      </c>
      <c r="C32" s="241" t="s">
        <v>424</v>
      </c>
      <c r="D32" s="242" t="s">
        <v>425</v>
      </c>
      <c r="E32" s="240">
        <v>5</v>
      </c>
      <c r="F32" s="240">
        <v>1</v>
      </c>
      <c r="G32" s="240">
        <v>6</v>
      </c>
      <c r="H32" s="243">
        <f>L32</f>
        <v>2100000</v>
      </c>
      <c r="I32" s="241" t="s">
        <v>426</v>
      </c>
      <c r="J32" s="240" t="s">
        <v>231</v>
      </c>
      <c r="K32" s="243">
        <v>1000000</v>
      </c>
      <c r="L32" s="251">
        <f t="shared" si="2"/>
        <v>2100000</v>
      </c>
      <c r="M32" s="248"/>
      <c r="N32" s="248"/>
      <c r="O32" s="248"/>
      <c r="P32" s="248"/>
      <c r="Q32" s="248"/>
      <c r="R32" s="248"/>
      <c r="S32" s="248"/>
      <c r="T32" s="248"/>
      <c r="U32" s="248">
        <v>2100000</v>
      </c>
      <c r="V32" s="248"/>
      <c r="W32" s="248"/>
      <c r="X32" s="248"/>
      <c r="Y32" s="248"/>
      <c r="Z32" s="249"/>
      <c r="AA32" s="249"/>
    </row>
    <row r="33" spans="1:27" s="250" customFormat="1" ht="47.25">
      <c r="A33" s="240">
        <v>12</v>
      </c>
      <c r="B33" s="241" t="s">
        <v>419</v>
      </c>
      <c r="C33" s="241" t="s">
        <v>417</v>
      </c>
      <c r="D33" s="242" t="s">
        <v>418</v>
      </c>
      <c r="E33" s="240">
        <v>36</v>
      </c>
      <c r="F33" s="240">
        <v>60</v>
      </c>
      <c r="G33" s="240"/>
      <c r="H33" s="243">
        <f>L33</f>
        <v>2200000</v>
      </c>
      <c r="I33" s="241" t="s">
        <v>87</v>
      </c>
      <c r="J33" s="240"/>
      <c r="K33" s="244">
        <v>1500000</v>
      </c>
      <c r="L33" s="251">
        <f>SUM(M33:AA33)</f>
        <v>2200000</v>
      </c>
      <c r="M33" s="248"/>
      <c r="N33" s="248"/>
      <c r="O33" s="248"/>
      <c r="P33" s="248"/>
      <c r="Q33" s="248"/>
      <c r="R33" s="248"/>
      <c r="S33" s="248"/>
      <c r="T33" s="248"/>
      <c r="U33" s="248">
        <v>2200000</v>
      </c>
      <c r="V33" s="248"/>
      <c r="W33" s="248"/>
      <c r="X33" s="248"/>
      <c r="Y33" s="248"/>
      <c r="Z33" s="249"/>
      <c r="AA33" s="249"/>
    </row>
    <row r="34" spans="1:27" s="250" customFormat="1" ht="47.25">
      <c r="A34" s="240">
        <v>13</v>
      </c>
      <c r="B34" s="241" t="s">
        <v>189</v>
      </c>
      <c r="C34" s="241" t="s">
        <v>190</v>
      </c>
      <c r="D34" s="242" t="s">
        <v>191</v>
      </c>
      <c r="E34" s="240">
        <v>1</v>
      </c>
      <c r="F34" s="240">
        <v>3</v>
      </c>
      <c r="G34" s="240">
        <v>2</v>
      </c>
      <c r="H34" s="243">
        <f aca="true" t="shared" si="4" ref="H34:H40">L34</f>
        <v>100000</v>
      </c>
      <c r="I34" s="241" t="s">
        <v>192</v>
      </c>
      <c r="J34" s="240"/>
      <c r="K34" s="244"/>
      <c r="L34" s="251">
        <f aca="true" t="shared" si="5" ref="L34:L40">SUM(M34:AA34)</f>
        <v>100000</v>
      </c>
      <c r="M34" s="248"/>
      <c r="N34" s="248"/>
      <c r="O34" s="248"/>
      <c r="P34" s="248"/>
      <c r="Q34" s="248"/>
      <c r="R34" s="248"/>
      <c r="S34" s="248">
        <v>100000</v>
      </c>
      <c r="T34" s="248"/>
      <c r="U34" s="248"/>
      <c r="V34" s="248"/>
      <c r="W34" s="248"/>
      <c r="X34" s="248"/>
      <c r="Y34" s="248"/>
      <c r="Z34" s="249"/>
      <c r="AA34" s="249"/>
    </row>
    <row r="35" spans="1:27" s="250" customFormat="1" ht="63">
      <c r="A35" s="240">
        <v>14</v>
      </c>
      <c r="B35" s="241" t="s">
        <v>355</v>
      </c>
      <c r="C35" s="241" t="s">
        <v>356</v>
      </c>
      <c r="D35" s="242" t="s">
        <v>357</v>
      </c>
      <c r="E35" s="240">
        <v>7</v>
      </c>
      <c r="F35" s="240">
        <v>2</v>
      </c>
      <c r="G35" s="240">
        <v>4</v>
      </c>
      <c r="H35" s="243">
        <f t="shared" si="4"/>
        <v>840000</v>
      </c>
      <c r="I35" s="241" t="s">
        <v>416</v>
      </c>
      <c r="J35" s="240"/>
      <c r="K35" s="244"/>
      <c r="L35" s="251">
        <f t="shared" si="5"/>
        <v>840000</v>
      </c>
      <c r="M35" s="248">
        <v>100000</v>
      </c>
      <c r="N35" s="248"/>
      <c r="O35" s="248">
        <v>190000</v>
      </c>
      <c r="P35" s="248"/>
      <c r="Q35" s="248"/>
      <c r="R35" s="248"/>
      <c r="S35" s="248">
        <v>50000</v>
      </c>
      <c r="T35" s="248"/>
      <c r="U35" s="248">
        <v>200000</v>
      </c>
      <c r="V35" s="248">
        <v>100000</v>
      </c>
      <c r="W35" s="248">
        <v>100000</v>
      </c>
      <c r="X35" s="248"/>
      <c r="Y35" s="248"/>
      <c r="Z35" s="248">
        <v>100000</v>
      </c>
      <c r="AA35" s="249"/>
    </row>
    <row r="36" spans="1:27" s="250" customFormat="1" ht="47.25">
      <c r="A36" s="240">
        <v>15</v>
      </c>
      <c r="B36" s="241" t="s">
        <v>193</v>
      </c>
      <c r="C36" s="241" t="s">
        <v>194</v>
      </c>
      <c r="D36" s="240" t="s">
        <v>195</v>
      </c>
      <c r="E36" s="240">
        <v>8</v>
      </c>
      <c r="F36" s="240">
        <v>2</v>
      </c>
      <c r="G36" s="240">
        <v>10</v>
      </c>
      <c r="H36" s="243">
        <f>L36</f>
        <v>500000</v>
      </c>
      <c r="I36" s="241" t="s">
        <v>243</v>
      </c>
      <c r="J36" s="240"/>
      <c r="K36" s="244"/>
      <c r="L36" s="251">
        <f t="shared" si="5"/>
        <v>500000</v>
      </c>
      <c r="M36" s="248"/>
      <c r="N36" s="248"/>
      <c r="O36" s="248"/>
      <c r="P36" s="248"/>
      <c r="Q36" s="248"/>
      <c r="R36" s="248"/>
      <c r="S36" s="248">
        <v>500000</v>
      </c>
      <c r="T36" s="248"/>
      <c r="U36" s="248"/>
      <c r="V36" s="248"/>
      <c r="W36" s="248"/>
      <c r="X36" s="248"/>
      <c r="Y36" s="248"/>
      <c r="Z36" s="249"/>
      <c r="AA36" s="249"/>
    </row>
    <row r="37" spans="1:27" s="250" customFormat="1" ht="15.75">
      <c r="A37" s="240">
        <v>16</v>
      </c>
      <c r="B37" s="241" t="s">
        <v>228</v>
      </c>
      <c r="C37" s="241" t="s">
        <v>170</v>
      </c>
      <c r="D37" s="242" t="s">
        <v>309</v>
      </c>
      <c r="E37" s="240">
        <v>1</v>
      </c>
      <c r="F37" s="240">
        <v>2</v>
      </c>
      <c r="G37" s="240"/>
      <c r="H37" s="243">
        <f t="shared" si="4"/>
        <v>30000</v>
      </c>
      <c r="I37" s="241" t="s">
        <v>171</v>
      </c>
      <c r="J37" s="240"/>
      <c r="K37" s="244"/>
      <c r="L37" s="251">
        <f t="shared" si="5"/>
        <v>30000</v>
      </c>
      <c r="M37" s="248"/>
      <c r="N37" s="248"/>
      <c r="O37" s="248"/>
      <c r="P37" s="248"/>
      <c r="Q37" s="248"/>
      <c r="R37" s="248"/>
      <c r="S37" s="248"/>
      <c r="T37" s="248"/>
      <c r="U37" s="248"/>
      <c r="V37" s="248"/>
      <c r="W37" s="248"/>
      <c r="X37" s="248"/>
      <c r="Y37" s="248">
        <v>30000</v>
      </c>
      <c r="Z37" s="249"/>
      <c r="AA37" s="249"/>
    </row>
    <row r="38" spans="1:27" s="250" customFormat="1" ht="47.25">
      <c r="A38" s="240">
        <v>17</v>
      </c>
      <c r="B38" s="241" t="s">
        <v>176</v>
      </c>
      <c r="C38" s="241" t="s">
        <v>177</v>
      </c>
      <c r="D38" s="240">
        <v>3821234</v>
      </c>
      <c r="E38" s="240">
        <v>7</v>
      </c>
      <c r="F38" s="240">
        <v>1</v>
      </c>
      <c r="G38" s="240">
        <v>6</v>
      </c>
      <c r="H38" s="243">
        <f>L38</f>
        <v>300000</v>
      </c>
      <c r="I38" s="241" t="s">
        <v>415</v>
      </c>
      <c r="J38" s="240"/>
      <c r="K38" s="244"/>
      <c r="L38" s="251">
        <f t="shared" si="5"/>
        <v>300000</v>
      </c>
      <c r="M38" s="248"/>
      <c r="N38" s="248"/>
      <c r="O38" s="248"/>
      <c r="P38" s="248"/>
      <c r="Q38" s="248"/>
      <c r="R38" s="248"/>
      <c r="S38" s="248"/>
      <c r="T38" s="248"/>
      <c r="U38" s="248"/>
      <c r="V38" s="248"/>
      <c r="W38" s="248">
        <v>300000</v>
      </c>
      <c r="X38" s="248"/>
      <c r="Y38" s="248"/>
      <c r="Z38" s="248"/>
      <c r="AA38" s="249"/>
    </row>
    <row r="39" spans="1:27" s="250" customFormat="1" ht="31.5">
      <c r="A39" s="240">
        <v>18</v>
      </c>
      <c r="B39" s="241" t="s">
        <v>229</v>
      </c>
      <c r="C39" s="241" t="s">
        <v>113</v>
      </c>
      <c r="D39" s="242" t="s">
        <v>114</v>
      </c>
      <c r="E39" s="240">
        <v>4</v>
      </c>
      <c r="F39" s="240">
        <v>1</v>
      </c>
      <c r="G39" s="240">
        <v>1</v>
      </c>
      <c r="H39" s="243">
        <f t="shared" si="4"/>
        <v>100000</v>
      </c>
      <c r="I39" s="241" t="s">
        <v>244</v>
      </c>
      <c r="J39" s="240"/>
      <c r="K39" s="244"/>
      <c r="L39" s="251">
        <f t="shared" si="5"/>
        <v>100000</v>
      </c>
      <c r="M39" s="248">
        <v>40000</v>
      </c>
      <c r="N39" s="248"/>
      <c r="O39" s="248"/>
      <c r="P39" s="248">
        <v>25000</v>
      </c>
      <c r="Q39" s="248"/>
      <c r="R39" s="248"/>
      <c r="S39" s="248"/>
      <c r="T39" s="248"/>
      <c r="U39" s="248"/>
      <c r="V39" s="248"/>
      <c r="W39" s="248">
        <v>35000</v>
      </c>
      <c r="X39" s="248"/>
      <c r="Y39" s="248"/>
      <c r="Z39" s="249"/>
      <c r="AA39" s="249"/>
    </row>
    <row r="40" spans="1:27" s="250" customFormat="1" ht="15.75">
      <c r="A40" s="240">
        <v>19</v>
      </c>
      <c r="B40" s="241" t="s">
        <v>228</v>
      </c>
      <c r="C40" s="241" t="s">
        <v>170</v>
      </c>
      <c r="D40" s="242" t="s">
        <v>309</v>
      </c>
      <c r="E40" s="240">
        <v>1</v>
      </c>
      <c r="F40" s="240">
        <v>2</v>
      </c>
      <c r="G40" s="240"/>
      <c r="H40" s="243">
        <f t="shared" si="4"/>
        <v>30000</v>
      </c>
      <c r="I40" s="241" t="s">
        <v>171</v>
      </c>
      <c r="J40" s="240"/>
      <c r="K40" s="244"/>
      <c r="L40" s="251">
        <f t="shared" si="5"/>
        <v>30000</v>
      </c>
      <c r="M40" s="248"/>
      <c r="N40" s="248"/>
      <c r="O40" s="248"/>
      <c r="P40" s="248"/>
      <c r="Q40" s="248"/>
      <c r="R40" s="248"/>
      <c r="S40" s="248"/>
      <c r="T40" s="248"/>
      <c r="U40" s="248"/>
      <c r="V40" s="248"/>
      <c r="W40" s="248"/>
      <c r="X40" s="248"/>
      <c r="Y40" s="248">
        <v>30000</v>
      </c>
      <c r="Z40" s="249"/>
      <c r="AA40" s="249"/>
    </row>
    <row r="41" spans="1:27" s="250" customFormat="1" ht="31.5">
      <c r="A41" s="240">
        <v>20</v>
      </c>
      <c r="B41" s="241" t="s">
        <v>347</v>
      </c>
      <c r="C41" s="241" t="s">
        <v>348</v>
      </c>
      <c r="D41" s="242" t="s">
        <v>408</v>
      </c>
      <c r="E41" s="240">
        <v>5</v>
      </c>
      <c r="F41" s="240">
        <v>10</v>
      </c>
      <c r="G41" s="240"/>
      <c r="H41" s="243">
        <f>L41</f>
        <v>200000</v>
      </c>
      <c r="I41" s="241" t="s">
        <v>349</v>
      </c>
      <c r="J41" s="240"/>
      <c r="K41" s="244"/>
      <c r="L41" s="251">
        <f t="shared" si="2"/>
        <v>200000</v>
      </c>
      <c r="M41" s="248"/>
      <c r="N41" s="248"/>
      <c r="O41" s="248"/>
      <c r="P41" s="248"/>
      <c r="Q41" s="248"/>
      <c r="R41" s="248"/>
      <c r="S41" s="248"/>
      <c r="T41" s="248"/>
      <c r="U41" s="248"/>
      <c r="V41" s="248"/>
      <c r="W41" s="248"/>
      <c r="X41" s="248"/>
      <c r="Y41" s="248">
        <v>200000</v>
      </c>
      <c r="Z41" s="249"/>
      <c r="AA41" s="249"/>
    </row>
    <row r="42" spans="1:27" s="259" customFormat="1" ht="15.75">
      <c r="A42" s="252" t="s">
        <v>199</v>
      </c>
      <c r="B42" s="253" t="s">
        <v>169</v>
      </c>
      <c r="C42" s="253"/>
      <c r="D42" s="252"/>
      <c r="E42" s="252">
        <f>SUM(E43:E56)</f>
        <v>56</v>
      </c>
      <c r="F42" s="252">
        <f>SUM(F43:F56)</f>
        <v>52</v>
      </c>
      <c r="G42" s="252">
        <f>SUM(G43:G56)</f>
        <v>94</v>
      </c>
      <c r="H42" s="254">
        <f>SUM(H43:H62)</f>
        <v>4717500</v>
      </c>
      <c r="I42" s="252"/>
      <c r="J42" s="252"/>
      <c r="K42" s="255"/>
      <c r="L42" s="256"/>
      <c r="M42" s="257"/>
      <c r="N42" s="257"/>
      <c r="O42" s="257"/>
      <c r="P42" s="257"/>
      <c r="Q42" s="257"/>
      <c r="R42" s="257"/>
      <c r="S42" s="257"/>
      <c r="T42" s="257"/>
      <c r="U42" s="257"/>
      <c r="V42" s="257"/>
      <c r="W42" s="257"/>
      <c r="X42" s="257"/>
      <c r="Y42" s="257"/>
      <c r="Z42" s="258"/>
      <c r="AA42" s="258"/>
    </row>
    <row r="43" spans="1:27" s="250" customFormat="1" ht="31.5">
      <c r="A43" s="240">
        <v>1</v>
      </c>
      <c r="B43" s="241" t="s">
        <v>119</v>
      </c>
      <c r="C43" s="241" t="s">
        <v>120</v>
      </c>
      <c r="D43" s="242" t="s">
        <v>6</v>
      </c>
      <c r="E43" s="240">
        <v>4</v>
      </c>
      <c r="F43" s="240"/>
      <c r="G43" s="240">
        <v>12</v>
      </c>
      <c r="H43" s="243">
        <v>500000</v>
      </c>
      <c r="I43" s="241" t="s">
        <v>245</v>
      </c>
      <c r="J43" s="240" t="s">
        <v>231</v>
      </c>
      <c r="K43" s="243"/>
      <c r="L43" s="260">
        <f>M43</f>
        <v>500000</v>
      </c>
      <c r="M43" s="248">
        <v>500000</v>
      </c>
      <c r="N43" s="248"/>
      <c r="O43" s="248"/>
      <c r="P43" s="248"/>
      <c r="Q43" s="248"/>
      <c r="R43" s="248"/>
      <c r="S43" s="248"/>
      <c r="T43" s="248"/>
      <c r="U43" s="248"/>
      <c r="V43" s="248"/>
      <c r="W43" s="248"/>
      <c r="X43" s="248"/>
      <c r="Y43" s="248"/>
      <c r="Z43" s="249"/>
      <c r="AA43" s="249"/>
    </row>
    <row r="44" spans="1:27" s="250" customFormat="1" ht="15.75">
      <c r="A44" s="240">
        <v>2</v>
      </c>
      <c r="B44" s="241" t="s">
        <v>138</v>
      </c>
      <c r="C44" s="241" t="s">
        <v>139</v>
      </c>
      <c r="D44" s="242" t="s">
        <v>312</v>
      </c>
      <c r="E44" s="240">
        <v>2</v>
      </c>
      <c r="F44" s="240">
        <v>1</v>
      </c>
      <c r="G44" s="240">
        <v>8</v>
      </c>
      <c r="H44" s="243">
        <f>L44</f>
        <v>200000</v>
      </c>
      <c r="I44" s="241" t="s">
        <v>246</v>
      </c>
      <c r="J44" s="240" t="s">
        <v>231</v>
      </c>
      <c r="K44" s="243"/>
      <c r="L44" s="260">
        <f aca="true" t="shared" si="6" ref="L44:L61">SUM(M44:AA44)</f>
        <v>200000</v>
      </c>
      <c r="M44" s="248">
        <v>200000</v>
      </c>
      <c r="N44" s="248"/>
      <c r="O44" s="248"/>
      <c r="P44" s="248"/>
      <c r="Q44" s="248"/>
      <c r="R44" s="248"/>
      <c r="S44" s="248"/>
      <c r="T44" s="248"/>
      <c r="U44" s="248"/>
      <c r="V44" s="248"/>
      <c r="W44" s="248"/>
      <c r="X44" s="248"/>
      <c r="Y44" s="248"/>
      <c r="Z44" s="249"/>
      <c r="AA44" s="249"/>
    </row>
    <row r="45" spans="1:27" s="250" customFormat="1" ht="31.5">
      <c r="A45" s="240">
        <v>3</v>
      </c>
      <c r="B45" s="241" t="s">
        <v>121</v>
      </c>
      <c r="C45" s="241" t="s">
        <v>122</v>
      </c>
      <c r="D45" s="242" t="s">
        <v>313</v>
      </c>
      <c r="E45" s="240">
        <v>4</v>
      </c>
      <c r="F45" s="240">
        <v>3</v>
      </c>
      <c r="G45" s="240"/>
      <c r="H45" s="243">
        <v>100000</v>
      </c>
      <c r="I45" s="241" t="s">
        <v>81</v>
      </c>
      <c r="J45" s="240"/>
      <c r="K45" s="243"/>
      <c r="L45" s="260">
        <f>SUM(M45:AA45)</f>
        <v>100000</v>
      </c>
      <c r="M45" s="248">
        <v>100000</v>
      </c>
      <c r="N45" s="248"/>
      <c r="O45" s="248"/>
      <c r="P45" s="248"/>
      <c r="Q45" s="248"/>
      <c r="R45" s="248"/>
      <c r="S45" s="248"/>
      <c r="T45" s="248"/>
      <c r="U45" s="248"/>
      <c r="V45" s="248"/>
      <c r="W45" s="248"/>
      <c r="X45" s="248"/>
      <c r="Y45" s="248"/>
      <c r="Z45" s="249"/>
      <c r="AA45" s="249"/>
    </row>
    <row r="46" spans="1:27" s="250" customFormat="1" ht="31.5">
      <c r="A46" s="240">
        <v>4</v>
      </c>
      <c r="B46" s="241" t="s">
        <v>261</v>
      </c>
      <c r="C46" s="241" t="s">
        <v>93</v>
      </c>
      <c r="D46" s="240" t="s">
        <v>124</v>
      </c>
      <c r="E46" s="240">
        <v>4</v>
      </c>
      <c r="F46" s="240">
        <v>10</v>
      </c>
      <c r="G46" s="240">
        <v>10</v>
      </c>
      <c r="H46" s="243">
        <f>L46</f>
        <v>800000</v>
      </c>
      <c r="I46" s="241" t="s">
        <v>81</v>
      </c>
      <c r="J46" s="240" t="s">
        <v>231</v>
      </c>
      <c r="K46" s="243"/>
      <c r="L46" s="260">
        <f>SUM(M46:AA46)</f>
        <v>800000</v>
      </c>
      <c r="M46" s="248">
        <v>800000</v>
      </c>
      <c r="N46" s="248"/>
      <c r="O46" s="248"/>
      <c r="P46" s="248"/>
      <c r="Q46" s="248"/>
      <c r="R46" s="248"/>
      <c r="S46" s="248"/>
      <c r="T46" s="248"/>
      <c r="U46" s="248"/>
      <c r="V46" s="248"/>
      <c r="W46" s="248"/>
      <c r="X46" s="248"/>
      <c r="Y46" s="248"/>
      <c r="Z46" s="249"/>
      <c r="AA46" s="249"/>
    </row>
    <row r="47" spans="1:27" s="262" customFormat="1" ht="15.75">
      <c r="A47" s="240">
        <v>5</v>
      </c>
      <c r="B47" s="241" t="s">
        <v>125</v>
      </c>
      <c r="C47" s="241" t="s">
        <v>126</v>
      </c>
      <c r="D47" s="242" t="s">
        <v>321</v>
      </c>
      <c r="E47" s="240">
        <v>2</v>
      </c>
      <c r="F47" s="240">
        <v>4</v>
      </c>
      <c r="G47" s="240">
        <v>1</v>
      </c>
      <c r="H47" s="243">
        <f>L47</f>
        <v>500000</v>
      </c>
      <c r="I47" s="241" t="s">
        <v>246</v>
      </c>
      <c r="J47" s="240" t="s">
        <v>231</v>
      </c>
      <c r="K47" s="243"/>
      <c r="L47" s="260">
        <f t="shared" si="6"/>
        <v>500000</v>
      </c>
      <c r="M47" s="299">
        <v>500000</v>
      </c>
      <c r="N47" s="299"/>
      <c r="O47" s="299"/>
      <c r="P47" s="299"/>
      <c r="Q47" s="299"/>
      <c r="R47" s="299"/>
      <c r="S47" s="299"/>
      <c r="T47" s="299"/>
      <c r="U47" s="299"/>
      <c r="V47" s="299"/>
      <c r="W47" s="299"/>
      <c r="X47" s="299"/>
      <c r="Y47" s="299"/>
      <c r="Z47" s="261"/>
      <c r="AA47" s="261"/>
    </row>
    <row r="48" spans="1:27" s="250" customFormat="1" ht="31.5">
      <c r="A48" s="240">
        <v>6</v>
      </c>
      <c r="B48" s="241" t="s">
        <v>131</v>
      </c>
      <c r="C48" s="241" t="s">
        <v>132</v>
      </c>
      <c r="D48" s="242" t="s">
        <v>314</v>
      </c>
      <c r="E48" s="240">
        <v>3</v>
      </c>
      <c r="F48" s="240">
        <v>4</v>
      </c>
      <c r="G48" s="240">
        <v>1</v>
      </c>
      <c r="H48" s="243">
        <f>L48</f>
        <v>550000</v>
      </c>
      <c r="I48" s="241" t="s">
        <v>247</v>
      </c>
      <c r="J48" s="240"/>
      <c r="K48" s="243"/>
      <c r="L48" s="260">
        <f t="shared" si="6"/>
        <v>550000</v>
      </c>
      <c r="M48" s="248">
        <v>250000</v>
      </c>
      <c r="N48" s="248"/>
      <c r="O48" s="248">
        <v>100000</v>
      </c>
      <c r="P48" s="248"/>
      <c r="Q48" s="248"/>
      <c r="R48" s="248"/>
      <c r="S48" s="248"/>
      <c r="T48" s="248"/>
      <c r="U48" s="248">
        <v>200000</v>
      </c>
      <c r="V48" s="248"/>
      <c r="W48" s="248"/>
      <c r="X48" s="248"/>
      <c r="Y48" s="248"/>
      <c r="Z48" s="249"/>
      <c r="AA48" s="249"/>
    </row>
    <row r="49" spans="1:27" s="250" customFormat="1" ht="31.5">
      <c r="A49" s="240">
        <v>7</v>
      </c>
      <c r="B49" s="241" t="s">
        <v>133</v>
      </c>
      <c r="C49" s="241" t="s">
        <v>134</v>
      </c>
      <c r="D49" s="242" t="s">
        <v>315</v>
      </c>
      <c r="E49" s="240">
        <v>4</v>
      </c>
      <c r="F49" s="240">
        <v>2</v>
      </c>
      <c r="G49" s="240">
        <v>6</v>
      </c>
      <c r="H49" s="243">
        <f>L49</f>
        <v>500000</v>
      </c>
      <c r="I49" s="241" t="s">
        <v>360</v>
      </c>
      <c r="J49" s="240" t="s">
        <v>231</v>
      </c>
      <c r="K49" s="243"/>
      <c r="L49" s="260">
        <f t="shared" si="6"/>
        <v>500000</v>
      </c>
      <c r="M49" s="248">
        <v>400000</v>
      </c>
      <c r="N49" s="248"/>
      <c r="O49" s="248"/>
      <c r="P49" s="248"/>
      <c r="Q49" s="248"/>
      <c r="R49" s="248"/>
      <c r="S49" s="248"/>
      <c r="T49" s="248"/>
      <c r="U49" s="248"/>
      <c r="V49" s="248">
        <v>100000</v>
      </c>
      <c r="W49" s="248"/>
      <c r="X49" s="248"/>
      <c r="Y49" s="248"/>
      <c r="Z49" s="249"/>
      <c r="AA49" s="249"/>
    </row>
    <row r="50" spans="1:27" s="250" customFormat="1" ht="15.75">
      <c r="A50" s="240">
        <v>8</v>
      </c>
      <c r="B50" s="241" t="s">
        <v>337</v>
      </c>
      <c r="C50" s="241" t="s">
        <v>338</v>
      </c>
      <c r="D50" s="242" t="s">
        <v>282</v>
      </c>
      <c r="E50" s="240">
        <v>5</v>
      </c>
      <c r="F50" s="240">
        <v>1</v>
      </c>
      <c r="G50" s="240">
        <v>20</v>
      </c>
      <c r="H50" s="243">
        <f>L50</f>
        <v>200000</v>
      </c>
      <c r="I50" s="241" t="s">
        <v>414</v>
      </c>
      <c r="J50" s="240" t="s">
        <v>231</v>
      </c>
      <c r="K50" s="243"/>
      <c r="L50" s="260">
        <f t="shared" si="6"/>
        <v>200000</v>
      </c>
      <c r="M50" s="248">
        <v>200000</v>
      </c>
      <c r="N50" s="248"/>
      <c r="O50" s="248"/>
      <c r="P50" s="248"/>
      <c r="Q50" s="248"/>
      <c r="R50" s="248"/>
      <c r="S50" s="248"/>
      <c r="T50" s="248"/>
      <c r="U50" s="248"/>
      <c r="V50" s="248"/>
      <c r="W50" s="248"/>
      <c r="X50" s="248"/>
      <c r="Y50" s="248"/>
      <c r="Z50" s="249"/>
      <c r="AA50" s="249"/>
    </row>
    <row r="51" spans="1:27" s="250" customFormat="1" ht="31.5">
      <c r="A51" s="240">
        <v>9</v>
      </c>
      <c r="B51" s="241" t="s">
        <v>172</v>
      </c>
      <c r="C51" s="241" t="s">
        <v>173</v>
      </c>
      <c r="D51" s="242" t="s">
        <v>317</v>
      </c>
      <c r="E51" s="240">
        <v>3</v>
      </c>
      <c r="F51" s="240">
        <v>1</v>
      </c>
      <c r="G51" s="240">
        <v>6</v>
      </c>
      <c r="H51" s="243"/>
      <c r="I51" s="241" t="s">
        <v>174</v>
      </c>
      <c r="J51" s="240" t="s">
        <v>231</v>
      </c>
      <c r="K51" s="243"/>
      <c r="L51" s="260"/>
      <c r="M51" s="248"/>
      <c r="N51" s="248"/>
      <c r="O51" s="248"/>
      <c r="P51" s="248"/>
      <c r="Q51" s="248"/>
      <c r="R51" s="248"/>
      <c r="S51" s="248"/>
      <c r="T51" s="248"/>
      <c r="U51" s="248"/>
      <c r="V51" s="248"/>
      <c r="W51" s="248"/>
      <c r="X51" s="248"/>
      <c r="Y51" s="248"/>
      <c r="Z51" s="249"/>
      <c r="AA51" s="249"/>
    </row>
    <row r="52" spans="1:27" s="250" customFormat="1" ht="15.75">
      <c r="A52" s="240">
        <v>10</v>
      </c>
      <c r="B52" s="241" t="s">
        <v>135</v>
      </c>
      <c r="C52" s="241" t="s">
        <v>136</v>
      </c>
      <c r="D52" s="240"/>
      <c r="E52" s="240">
        <v>2</v>
      </c>
      <c r="F52" s="240">
        <v>2</v>
      </c>
      <c r="G52" s="240">
        <v>4</v>
      </c>
      <c r="H52" s="243">
        <f>L52</f>
        <v>200000</v>
      </c>
      <c r="I52" s="241" t="s">
        <v>55</v>
      </c>
      <c r="J52" s="240" t="s">
        <v>231</v>
      </c>
      <c r="K52" s="243"/>
      <c r="L52" s="260">
        <f t="shared" si="6"/>
        <v>200000</v>
      </c>
      <c r="M52" s="248">
        <v>200000</v>
      </c>
      <c r="N52" s="248"/>
      <c r="O52" s="248"/>
      <c r="P52" s="248"/>
      <c r="Q52" s="248"/>
      <c r="R52" s="248"/>
      <c r="S52" s="248"/>
      <c r="T52" s="248"/>
      <c r="U52" s="248"/>
      <c r="V52" s="248"/>
      <c r="W52" s="248"/>
      <c r="X52" s="248"/>
      <c r="Y52" s="248"/>
      <c r="Z52" s="249"/>
      <c r="AA52" s="249"/>
    </row>
    <row r="53" spans="1:27" s="250" customFormat="1" ht="33">
      <c r="A53" s="240">
        <v>11</v>
      </c>
      <c r="B53" s="197" t="s">
        <v>273</v>
      </c>
      <c r="C53" s="197" t="s">
        <v>274</v>
      </c>
      <c r="D53" s="298" t="s">
        <v>275</v>
      </c>
      <c r="E53" s="240">
        <v>10</v>
      </c>
      <c r="F53" s="240">
        <v>2</v>
      </c>
      <c r="G53" s="240">
        <v>20</v>
      </c>
      <c r="H53" s="243">
        <f>L53</f>
        <v>62500</v>
      </c>
      <c r="I53" s="197" t="s">
        <v>422</v>
      </c>
      <c r="J53" s="240" t="s">
        <v>231</v>
      </c>
      <c r="K53" s="243"/>
      <c r="L53" s="260">
        <f t="shared" si="6"/>
        <v>62500</v>
      </c>
      <c r="M53" s="248"/>
      <c r="N53" s="248">
        <v>10000</v>
      </c>
      <c r="O53" s="248">
        <v>10000</v>
      </c>
      <c r="P53" s="248"/>
      <c r="Q53" s="248"/>
      <c r="R53" s="248"/>
      <c r="S53" s="248"/>
      <c r="T53" s="248"/>
      <c r="U53" s="248">
        <v>42500</v>
      </c>
      <c r="V53" s="248"/>
      <c r="W53" s="248"/>
      <c r="X53" s="248"/>
      <c r="Y53" s="248"/>
      <c r="Z53" s="249"/>
      <c r="AA53" s="249"/>
    </row>
    <row r="54" spans="1:27" s="262" customFormat="1" ht="15.75">
      <c r="A54" s="240">
        <v>12</v>
      </c>
      <c r="B54" s="241" t="s">
        <v>180</v>
      </c>
      <c r="C54" s="241" t="s">
        <v>181</v>
      </c>
      <c r="D54" s="242" t="s">
        <v>320</v>
      </c>
      <c r="E54" s="240">
        <v>2</v>
      </c>
      <c r="F54" s="240">
        <v>2</v>
      </c>
      <c r="G54" s="240">
        <v>1</v>
      </c>
      <c r="H54" s="243">
        <f>L54</f>
        <v>200000</v>
      </c>
      <c r="I54" s="241" t="s">
        <v>396</v>
      </c>
      <c r="J54" s="240" t="s">
        <v>231</v>
      </c>
      <c r="K54" s="243"/>
      <c r="L54" s="260">
        <f t="shared" si="6"/>
        <v>200000</v>
      </c>
      <c r="M54" s="248"/>
      <c r="N54" s="248"/>
      <c r="O54" s="248"/>
      <c r="P54" s="248"/>
      <c r="Q54" s="248"/>
      <c r="R54" s="248"/>
      <c r="S54" s="248">
        <v>200000</v>
      </c>
      <c r="T54" s="248"/>
      <c r="U54" s="248"/>
      <c r="V54" s="248"/>
      <c r="W54" s="248"/>
      <c r="X54" s="248"/>
      <c r="Y54" s="248"/>
      <c r="Z54" s="261"/>
      <c r="AA54" s="261"/>
    </row>
    <row r="55" spans="1:27" s="262" customFormat="1" ht="31.5">
      <c r="A55" s="240">
        <v>13</v>
      </c>
      <c r="B55" s="241" t="s">
        <v>343</v>
      </c>
      <c r="C55" s="241" t="s">
        <v>344</v>
      </c>
      <c r="D55" s="242" t="s">
        <v>345</v>
      </c>
      <c r="E55" s="240">
        <v>5</v>
      </c>
      <c r="F55" s="240">
        <v>8</v>
      </c>
      <c r="G55" s="240"/>
      <c r="H55" s="243">
        <v>30000</v>
      </c>
      <c r="I55" s="241" t="s">
        <v>346</v>
      </c>
      <c r="J55" s="240"/>
      <c r="K55" s="243"/>
      <c r="L55" s="260">
        <f t="shared" si="6"/>
        <v>30000</v>
      </c>
      <c r="M55" s="248">
        <v>10000</v>
      </c>
      <c r="N55" s="248"/>
      <c r="O55" s="248"/>
      <c r="P55" s="248"/>
      <c r="Q55" s="248"/>
      <c r="R55" s="248"/>
      <c r="S55" s="248"/>
      <c r="T55" s="248"/>
      <c r="U55" s="248"/>
      <c r="V55" s="248">
        <v>10000</v>
      </c>
      <c r="W55" s="248">
        <v>10000</v>
      </c>
      <c r="X55" s="248"/>
      <c r="Y55" s="248"/>
      <c r="Z55" s="261"/>
      <c r="AA55" s="261"/>
    </row>
    <row r="56" spans="1:27" s="250" customFormat="1" ht="31.5">
      <c r="A56" s="240">
        <v>14</v>
      </c>
      <c r="B56" s="241" t="s">
        <v>143</v>
      </c>
      <c r="C56" s="241" t="s">
        <v>144</v>
      </c>
      <c r="D56" s="242" t="s">
        <v>10</v>
      </c>
      <c r="E56" s="240">
        <v>6</v>
      </c>
      <c r="F56" s="240">
        <v>12</v>
      </c>
      <c r="G56" s="240">
        <v>5</v>
      </c>
      <c r="H56" s="243">
        <v>100000</v>
      </c>
      <c r="I56" s="241" t="s">
        <v>253</v>
      </c>
      <c r="J56" s="240" t="s">
        <v>231</v>
      </c>
      <c r="K56" s="243"/>
      <c r="L56" s="260">
        <f t="shared" si="6"/>
        <v>100000</v>
      </c>
      <c r="M56" s="248">
        <v>100000</v>
      </c>
      <c r="N56" s="248"/>
      <c r="O56" s="248"/>
      <c r="P56" s="248"/>
      <c r="Q56" s="248"/>
      <c r="R56" s="248"/>
      <c r="S56" s="248"/>
      <c r="T56" s="248"/>
      <c r="U56" s="248"/>
      <c r="V56" s="248"/>
      <c r="W56" s="248"/>
      <c r="X56" s="248"/>
      <c r="Y56" s="248"/>
      <c r="Z56" s="249"/>
      <c r="AA56" s="249"/>
    </row>
    <row r="57" spans="1:27" s="250" customFormat="1" ht="15.75">
      <c r="A57" s="240">
        <v>15</v>
      </c>
      <c r="B57" s="241" t="s">
        <v>137</v>
      </c>
      <c r="C57" s="241" t="s">
        <v>93</v>
      </c>
      <c r="D57" s="242" t="s">
        <v>319</v>
      </c>
      <c r="E57" s="240">
        <v>1</v>
      </c>
      <c r="F57" s="240">
        <v>2</v>
      </c>
      <c r="G57" s="240"/>
      <c r="H57" s="243"/>
      <c r="I57" s="241" t="s">
        <v>81</v>
      </c>
      <c r="J57" s="240"/>
      <c r="K57" s="243"/>
      <c r="L57" s="251"/>
      <c r="M57" s="248"/>
      <c r="N57" s="248"/>
      <c r="O57" s="248"/>
      <c r="P57" s="248"/>
      <c r="Q57" s="248"/>
      <c r="R57" s="248"/>
      <c r="S57" s="248"/>
      <c r="T57" s="248"/>
      <c r="U57" s="248"/>
      <c r="V57" s="248"/>
      <c r="W57" s="248"/>
      <c r="X57" s="248"/>
      <c r="Y57" s="248"/>
      <c r="Z57" s="249"/>
      <c r="AA57" s="249"/>
    </row>
    <row r="58" spans="1:27" s="250" customFormat="1" ht="15.75">
      <c r="A58" s="240">
        <v>16</v>
      </c>
      <c r="B58" s="241" t="s">
        <v>148</v>
      </c>
      <c r="C58" s="241" t="s">
        <v>149</v>
      </c>
      <c r="D58" s="242" t="s">
        <v>318</v>
      </c>
      <c r="E58" s="240">
        <v>2</v>
      </c>
      <c r="F58" s="240">
        <v>1</v>
      </c>
      <c r="G58" s="240"/>
      <c r="H58" s="243">
        <f>L58</f>
        <v>140000</v>
      </c>
      <c r="I58" s="241" t="s">
        <v>24</v>
      </c>
      <c r="J58" s="240"/>
      <c r="K58" s="243"/>
      <c r="L58" s="251">
        <f>SUM(M58:AA58)</f>
        <v>140000</v>
      </c>
      <c r="M58" s="245">
        <v>20000</v>
      </c>
      <c r="N58" s="245"/>
      <c r="O58" s="245"/>
      <c r="P58" s="245"/>
      <c r="Q58" s="245"/>
      <c r="R58" s="245"/>
      <c r="S58" s="245">
        <v>20000</v>
      </c>
      <c r="T58" s="245"/>
      <c r="U58" s="245"/>
      <c r="V58" s="245">
        <v>100000</v>
      </c>
      <c r="W58" s="245"/>
      <c r="X58" s="245"/>
      <c r="Y58" s="245"/>
      <c r="Z58" s="249"/>
      <c r="AA58" s="249"/>
    </row>
    <row r="59" spans="1:27" s="250" customFormat="1" ht="31.5">
      <c r="A59" s="240">
        <v>17</v>
      </c>
      <c r="B59" s="241" t="s">
        <v>146</v>
      </c>
      <c r="C59" s="241" t="s">
        <v>147</v>
      </c>
      <c r="D59" s="240"/>
      <c r="E59" s="240">
        <v>3</v>
      </c>
      <c r="F59" s="240">
        <v>3</v>
      </c>
      <c r="G59" s="240"/>
      <c r="H59" s="243"/>
      <c r="I59" s="241" t="s">
        <v>175</v>
      </c>
      <c r="J59" s="240"/>
      <c r="K59" s="243"/>
      <c r="L59" s="251"/>
      <c r="M59" s="248"/>
      <c r="N59" s="248"/>
      <c r="O59" s="248"/>
      <c r="P59" s="248"/>
      <c r="Q59" s="248"/>
      <c r="R59" s="248"/>
      <c r="S59" s="248"/>
      <c r="T59" s="248"/>
      <c r="U59" s="248"/>
      <c r="V59" s="248"/>
      <c r="W59" s="248"/>
      <c r="X59" s="248"/>
      <c r="Y59" s="248"/>
      <c r="Z59" s="249"/>
      <c r="AA59" s="249"/>
    </row>
    <row r="60" spans="1:27" s="250" customFormat="1" ht="15.75">
      <c r="A60" s="240">
        <v>18</v>
      </c>
      <c r="B60" s="241" t="s">
        <v>145</v>
      </c>
      <c r="C60" s="241" t="s">
        <v>98</v>
      </c>
      <c r="D60" s="242"/>
      <c r="E60" s="240">
        <v>1</v>
      </c>
      <c r="F60" s="240">
        <v>2</v>
      </c>
      <c r="G60" s="240"/>
      <c r="H60" s="243">
        <f>L60</f>
        <v>150000</v>
      </c>
      <c r="I60" s="241" t="s">
        <v>255</v>
      </c>
      <c r="J60" s="240"/>
      <c r="K60" s="243"/>
      <c r="L60" s="260">
        <f t="shared" si="6"/>
        <v>150000</v>
      </c>
      <c r="M60" s="248">
        <v>150000</v>
      </c>
      <c r="N60" s="248"/>
      <c r="O60" s="248"/>
      <c r="P60" s="248"/>
      <c r="Q60" s="248"/>
      <c r="R60" s="248"/>
      <c r="S60" s="248"/>
      <c r="T60" s="248"/>
      <c r="U60" s="248"/>
      <c r="V60" s="248"/>
      <c r="W60" s="248"/>
      <c r="X60" s="248"/>
      <c r="Y60" s="248"/>
      <c r="Z60" s="249"/>
      <c r="AA60" s="249"/>
    </row>
    <row r="61" spans="1:27" s="250" customFormat="1" ht="31.5">
      <c r="A61" s="240">
        <v>19</v>
      </c>
      <c r="B61" s="241" t="s">
        <v>420</v>
      </c>
      <c r="C61" s="241" t="s">
        <v>118</v>
      </c>
      <c r="D61" s="242" t="s">
        <v>421</v>
      </c>
      <c r="E61" s="240">
        <v>8</v>
      </c>
      <c r="F61" s="240">
        <v>2</v>
      </c>
      <c r="G61" s="240">
        <v>10</v>
      </c>
      <c r="H61" s="243">
        <f>L61</f>
        <v>245000</v>
      </c>
      <c r="I61" s="241" t="s">
        <v>413</v>
      </c>
      <c r="J61" s="240"/>
      <c r="K61" s="244"/>
      <c r="L61" s="260">
        <f t="shared" si="6"/>
        <v>245000</v>
      </c>
      <c r="M61" s="248">
        <v>100000</v>
      </c>
      <c r="N61" s="248">
        <v>50000</v>
      </c>
      <c r="O61" s="248">
        <v>25000</v>
      </c>
      <c r="P61" s="248">
        <v>25000</v>
      </c>
      <c r="Q61" s="248"/>
      <c r="R61" s="248">
        <v>10000</v>
      </c>
      <c r="S61" s="248"/>
      <c r="T61" s="248"/>
      <c r="U61" s="248">
        <v>15000</v>
      </c>
      <c r="V61" s="248"/>
      <c r="W61" s="248">
        <v>20000</v>
      </c>
      <c r="X61" s="248"/>
      <c r="Y61" s="248"/>
      <c r="Z61" s="248"/>
      <c r="AA61" s="249"/>
    </row>
    <row r="62" spans="1:27" s="250" customFormat="1" ht="31.5">
      <c r="A62" s="240">
        <v>20</v>
      </c>
      <c r="B62" s="241" t="s">
        <v>264</v>
      </c>
      <c r="C62" s="241" t="s">
        <v>267</v>
      </c>
      <c r="D62" s="242" t="s">
        <v>265</v>
      </c>
      <c r="E62" s="240">
        <v>3</v>
      </c>
      <c r="F62" s="240">
        <v>1</v>
      </c>
      <c r="G62" s="240">
        <v>6</v>
      </c>
      <c r="H62" s="243">
        <v>240000</v>
      </c>
      <c r="I62" s="241" t="s">
        <v>428</v>
      </c>
      <c r="J62" s="240"/>
      <c r="K62" s="243"/>
      <c r="L62" s="260">
        <f>SUM(M62:AA62)</f>
        <v>240000</v>
      </c>
      <c r="M62" s="248">
        <v>150000</v>
      </c>
      <c r="N62" s="248">
        <v>50000</v>
      </c>
      <c r="O62" s="248">
        <v>40000</v>
      </c>
      <c r="P62" s="248"/>
      <c r="Q62" s="248"/>
      <c r="R62" s="248"/>
      <c r="S62" s="248"/>
      <c r="T62" s="248"/>
      <c r="U62" s="248"/>
      <c r="V62" s="248"/>
      <c r="W62" s="248"/>
      <c r="X62" s="248"/>
      <c r="Y62" s="248"/>
      <c r="Z62" s="249"/>
      <c r="AA62" s="249"/>
    </row>
    <row r="63" spans="1:27" s="268" customFormat="1" ht="15.75">
      <c r="A63" s="263"/>
      <c r="B63" s="263" t="s">
        <v>201</v>
      </c>
      <c r="C63" s="264"/>
      <c r="D63" s="263"/>
      <c r="E63" s="263">
        <f>E8+E21+E42</f>
        <v>621</v>
      </c>
      <c r="F63" s="263">
        <f>F8+F21+F42</f>
        <v>526</v>
      </c>
      <c r="G63" s="263">
        <f>G8+G21+G42</f>
        <v>465</v>
      </c>
      <c r="H63" s="265">
        <f>H8+H21+H42</f>
        <v>38633415</v>
      </c>
      <c r="I63" s="266"/>
      <c r="J63" s="265">
        <f>COUNTIF(J8:J62,"x")</f>
        <v>21</v>
      </c>
      <c r="K63" s="234">
        <f>SUM(K9:K62)</f>
        <v>22290495</v>
      </c>
      <c r="L63" s="234">
        <f>SUM(L9:L62)</f>
        <v>37333415</v>
      </c>
      <c r="M63" s="267">
        <f>SUM(M9:M62)</f>
        <v>4829000</v>
      </c>
      <c r="N63" s="267">
        <f aca="true" t="shared" si="7" ref="N63:AA63">SUM(N9:N62)</f>
        <v>545890</v>
      </c>
      <c r="O63" s="267">
        <f t="shared" si="7"/>
        <v>585250</v>
      </c>
      <c r="P63" s="267">
        <f t="shared" si="7"/>
        <v>364400</v>
      </c>
      <c r="Q63" s="267">
        <f t="shared" si="7"/>
        <v>0</v>
      </c>
      <c r="R63" s="267">
        <f t="shared" si="7"/>
        <v>24000</v>
      </c>
      <c r="S63" s="267">
        <f t="shared" si="7"/>
        <v>4139860</v>
      </c>
      <c r="T63" s="267">
        <f t="shared" si="7"/>
        <v>0</v>
      </c>
      <c r="U63" s="267">
        <f t="shared" si="7"/>
        <v>25314515</v>
      </c>
      <c r="V63" s="267">
        <f t="shared" si="7"/>
        <v>310000</v>
      </c>
      <c r="W63" s="267">
        <f t="shared" si="7"/>
        <v>804000</v>
      </c>
      <c r="X63" s="267">
        <f t="shared" si="7"/>
        <v>0</v>
      </c>
      <c r="Y63" s="267">
        <f t="shared" si="7"/>
        <v>275500</v>
      </c>
      <c r="Z63" s="267">
        <f t="shared" si="7"/>
        <v>105000</v>
      </c>
      <c r="AA63" s="267">
        <f t="shared" si="7"/>
        <v>36000</v>
      </c>
    </row>
    <row r="64" spans="1:12" ht="15.75">
      <c r="A64" s="269" t="s">
        <v>202</v>
      </c>
      <c r="B64" s="270" t="s">
        <v>203</v>
      </c>
      <c r="C64" s="271"/>
      <c r="D64" s="272"/>
      <c r="E64" s="272"/>
      <c r="F64" s="272"/>
      <c r="G64" s="272"/>
      <c r="H64" s="273"/>
      <c r="I64" s="271"/>
      <c r="J64" s="274"/>
      <c r="K64" s="275"/>
      <c r="L64" s="276"/>
    </row>
    <row r="65" spans="1:12" ht="15.75">
      <c r="A65" s="235">
        <v>1</v>
      </c>
      <c r="B65" s="236" t="s">
        <v>204</v>
      </c>
      <c r="C65" s="236" t="s">
        <v>205</v>
      </c>
      <c r="D65" s="237" t="s">
        <v>206</v>
      </c>
      <c r="E65" s="235">
        <v>2</v>
      </c>
      <c r="F65" s="235">
        <v>2</v>
      </c>
      <c r="G65" s="235"/>
      <c r="H65" s="278" t="s">
        <v>351</v>
      </c>
      <c r="I65" s="236" t="s">
        <v>208</v>
      </c>
      <c r="J65" s="265" t="e">
        <f>H12+H13+H15+H22+H23+H24+H26+H29+H31+H43+H44+H46+H47+H49+H50+#REF!+H51+H52+H53+#REF!+H54+H56</f>
        <v>#REF!</v>
      </c>
      <c r="K65" s="275">
        <f>0.392857142857143*100</f>
        <v>39.2857142857143</v>
      </c>
      <c r="L65" s="276"/>
    </row>
    <row r="66" spans="1:27" ht="15.75">
      <c r="A66" s="235">
        <v>2</v>
      </c>
      <c r="B66" s="236" t="s">
        <v>209</v>
      </c>
      <c r="C66" s="236" t="s">
        <v>210</v>
      </c>
      <c r="D66" s="237" t="s">
        <v>322</v>
      </c>
      <c r="E66" s="235">
        <v>2</v>
      </c>
      <c r="F66" s="235"/>
      <c r="G66" s="235">
        <v>4</v>
      </c>
      <c r="H66" s="238" t="s">
        <v>211</v>
      </c>
      <c r="I66" s="236" t="s">
        <v>212</v>
      </c>
      <c r="J66" s="274"/>
      <c r="K66" s="275"/>
      <c r="L66" s="276">
        <f>SUM(M66:AA66)</f>
        <v>100</v>
      </c>
      <c r="M66" s="279">
        <f>M63/$L$63*100</f>
        <v>12.934793133711448</v>
      </c>
      <c r="N66" s="279">
        <f>N63/$L$63*100</f>
        <v>1.4622021585756353</v>
      </c>
      <c r="O66" s="279">
        <f>O63/$L$63*100</f>
        <v>1.5676304993797112</v>
      </c>
      <c r="P66" s="279">
        <f>P63/$L$63*100</f>
        <v>0.9760692934198493</v>
      </c>
      <c r="Q66" s="279">
        <f>Q63/$L$63*100</f>
        <v>0</v>
      </c>
      <c r="R66" s="279">
        <f aca="true" t="shared" si="8" ref="R66:AA66">R63/$L$63*100</f>
        <v>0.0642855736610219</v>
      </c>
      <c r="S66" s="280">
        <f t="shared" si="8"/>
        <v>11.08888645734659</v>
      </c>
      <c r="T66" s="280">
        <f t="shared" si="8"/>
        <v>0</v>
      </c>
      <c r="U66" s="280">
        <f t="shared" si="8"/>
        <v>67.806588280231</v>
      </c>
      <c r="V66" s="280">
        <f t="shared" si="8"/>
        <v>0.8303553264548662</v>
      </c>
      <c r="W66" s="280">
        <f t="shared" si="8"/>
        <v>2.153566717644234</v>
      </c>
      <c r="X66" s="279">
        <f>X63/$L$63*100</f>
        <v>0</v>
      </c>
      <c r="Y66" s="280">
        <f t="shared" si="8"/>
        <v>0.7379448143171472</v>
      </c>
      <c r="Z66" s="280">
        <f t="shared" si="8"/>
        <v>0.28124938476697087</v>
      </c>
      <c r="AA66" s="280">
        <f t="shared" si="8"/>
        <v>0.09642836049153286</v>
      </c>
    </row>
    <row r="67" spans="1:18" ht="31.5">
      <c r="A67" s="235">
        <v>3</v>
      </c>
      <c r="B67" s="236" t="s">
        <v>217</v>
      </c>
      <c r="C67" s="236" t="s">
        <v>218</v>
      </c>
      <c r="D67" s="237" t="s">
        <v>402</v>
      </c>
      <c r="E67" s="235">
        <v>1</v>
      </c>
      <c r="F67" s="235">
        <v>2</v>
      </c>
      <c r="G67" s="235"/>
      <c r="H67" s="238" t="s">
        <v>352</v>
      </c>
      <c r="I67" s="236" t="s">
        <v>208</v>
      </c>
      <c r="J67" s="274"/>
      <c r="K67" s="275">
        <f>K63/H63*100</f>
        <v>57.6974492159184</v>
      </c>
      <c r="L67" s="276"/>
      <c r="O67" s="279"/>
      <c r="P67" s="280"/>
      <c r="R67" s="277">
        <f>100-98.15</f>
        <v>1.8499999999999943</v>
      </c>
    </row>
    <row r="68" spans="1:16" ht="31.5">
      <c r="A68" s="235">
        <v>4</v>
      </c>
      <c r="B68" s="236" t="s">
        <v>269</v>
      </c>
      <c r="C68" s="236" t="s">
        <v>270</v>
      </c>
      <c r="D68" s="237" t="s">
        <v>325</v>
      </c>
      <c r="E68" s="235">
        <v>1</v>
      </c>
      <c r="F68" s="235">
        <v>2</v>
      </c>
      <c r="G68" s="235">
        <v>3</v>
      </c>
      <c r="H68" s="278" t="s">
        <v>350</v>
      </c>
      <c r="I68" s="236" t="s">
        <v>208</v>
      </c>
      <c r="J68" s="274"/>
      <c r="K68" s="275"/>
      <c r="L68" s="276"/>
      <c r="O68" s="279"/>
      <c r="P68" s="280"/>
    </row>
    <row r="69" spans="1:12" ht="15.75">
      <c r="A69" s="272"/>
      <c r="B69" s="269" t="s">
        <v>220</v>
      </c>
      <c r="C69" s="272"/>
      <c r="D69" s="272"/>
      <c r="E69" s="269">
        <f>+SUM(E65:E68)</f>
        <v>6</v>
      </c>
      <c r="F69" s="269">
        <f>+SUM(F65:F68)</f>
        <v>6</v>
      </c>
      <c r="G69" s="269">
        <f>+SUM(G65:G68)</f>
        <v>7</v>
      </c>
      <c r="H69" s="281"/>
      <c r="I69" s="271"/>
      <c r="J69" s="274"/>
      <c r="K69" s="275"/>
      <c r="L69" s="276"/>
    </row>
    <row r="70" ht="15.75" hidden="1"/>
    <row r="71" spans="2:9" ht="15.75" hidden="1">
      <c r="B71" s="282" t="s">
        <v>150</v>
      </c>
      <c r="C71" s="283">
        <f>A20+A41+A62+A68</f>
        <v>56</v>
      </c>
      <c r="I71" s="286"/>
    </row>
    <row r="72" spans="2:8" ht="15.75" hidden="1">
      <c r="B72" s="282" t="s">
        <v>221</v>
      </c>
      <c r="C72" s="283">
        <f>E63+E69</f>
        <v>627</v>
      </c>
      <c r="H72" s="286"/>
    </row>
    <row r="73" spans="2:3" ht="15.75" hidden="1">
      <c r="B73" s="282" t="s">
        <v>222</v>
      </c>
      <c r="C73" s="283">
        <f>F63+F69</f>
        <v>532</v>
      </c>
    </row>
    <row r="74" spans="2:3" ht="15.75" hidden="1">
      <c r="B74" s="282" t="s">
        <v>223</v>
      </c>
      <c r="C74" s="283">
        <f>G63+G69</f>
        <v>472</v>
      </c>
    </row>
    <row r="75" spans="2:3" ht="15.75" hidden="1">
      <c r="B75" s="282" t="s">
        <v>224</v>
      </c>
      <c r="C75" s="283">
        <f>+H63</f>
        <v>38633415</v>
      </c>
    </row>
    <row r="76" spans="2:3" ht="15.75" hidden="1">
      <c r="B76" s="288" t="s">
        <v>225</v>
      </c>
      <c r="C76" s="289" t="s">
        <v>362</v>
      </c>
    </row>
    <row r="77" spans="2:3" ht="15.75" hidden="1">
      <c r="B77" s="290" t="s">
        <v>359</v>
      </c>
      <c r="C77" s="289" t="s">
        <v>364</v>
      </c>
    </row>
    <row r="78" spans="2:7" ht="15.75" hidden="1">
      <c r="B78" s="290" t="s">
        <v>365</v>
      </c>
      <c r="C78" s="289" t="s">
        <v>366</v>
      </c>
      <c r="G78" s="285">
        <f>625*1500000</f>
        <v>937500000</v>
      </c>
    </row>
    <row r="79" spans="9:10" ht="15.75" hidden="1">
      <c r="I79" s="277"/>
      <c r="J79" s="287"/>
    </row>
    <row r="80" ht="15.75" hidden="1"/>
    <row r="81" ht="15.75" hidden="1"/>
    <row r="82" ht="15.75" hidden="1"/>
    <row r="83" ht="15.75">
      <c r="B83" s="291"/>
    </row>
  </sheetData>
  <sheetProtection/>
  <mergeCells count="11">
    <mergeCell ref="D5:D6"/>
    <mergeCell ref="E5:G5"/>
    <mergeCell ref="H5:H6"/>
    <mergeCell ref="I5:I6"/>
    <mergeCell ref="J5:J6"/>
    <mergeCell ref="K5:K6"/>
    <mergeCell ref="A1:I2"/>
    <mergeCell ref="A3:I3"/>
    <mergeCell ref="A5:A6"/>
    <mergeCell ref="B5:B6"/>
    <mergeCell ref="C5:C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78"/>
  <sheetViews>
    <sheetView zoomScale="70" zoomScaleNormal="70" zoomScalePageLayoutView="0" workbookViewId="0" topLeftCell="A49">
      <selection activeCell="H32" sqref="H32"/>
    </sheetView>
  </sheetViews>
  <sheetFormatPr defaultColWidth="9.140625" defaultRowHeight="12.75"/>
  <cols>
    <col min="1" max="1" width="7.421875" style="199" customWidth="1"/>
    <col min="2" max="2" width="53.140625" style="203" customWidth="1"/>
    <col min="3" max="3" width="45.28125" style="203" customWidth="1"/>
    <col min="4" max="4" width="14.28125" style="199" bestFit="1" customWidth="1"/>
    <col min="5" max="5" width="13.00390625" style="199" customWidth="1"/>
    <col min="6" max="7" width="9.28125" style="199" bestFit="1" customWidth="1"/>
    <col min="8" max="8" width="17.57421875" style="200" bestFit="1" customWidth="1"/>
    <col min="9" max="9" width="57.00390625" style="203" customWidth="1"/>
    <col min="10" max="10" width="16.00390625" style="200" bestFit="1" customWidth="1"/>
    <col min="11" max="16384" width="9.140625" style="198" customWidth="1"/>
  </cols>
  <sheetData>
    <row r="1" spans="1:10" ht="18.75">
      <c r="A1" s="388" t="s">
        <v>66</v>
      </c>
      <c r="B1" s="388"/>
      <c r="C1" s="388"/>
      <c r="D1" s="388"/>
      <c r="E1" s="388"/>
      <c r="F1" s="388"/>
      <c r="G1" s="388"/>
      <c r="H1" s="388"/>
      <c r="I1" s="388"/>
      <c r="J1" s="388"/>
    </row>
    <row r="3" spans="1:10" ht="18.75">
      <c r="A3" s="389" t="s">
        <v>367</v>
      </c>
      <c r="B3" s="389"/>
      <c r="C3" s="389"/>
      <c r="D3" s="389"/>
      <c r="E3" s="389"/>
      <c r="F3" s="389"/>
      <c r="G3" s="389"/>
      <c r="H3" s="389"/>
      <c r="I3" s="389"/>
      <c r="J3" s="389"/>
    </row>
    <row r="5" spans="1:10" s="210" customFormat="1" ht="18.75">
      <c r="A5" s="206" t="s">
        <v>43</v>
      </c>
      <c r="B5" s="207" t="s">
        <v>68</v>
      </c>
      <c r="C5" s="207" t="s">
        <v>69</v>
      </c>
      <c r="D5" s="206" t="s">
        <v>40</v>
      </c>
      <c r="E5" s="392" t="s">
        <v>70</v>
      </c>
      <c r="F5" s="393"/>
      <c r="G5" s="394"/>
      <c r="H5" s="209" t="s">
        <v>71</v>
      </c>
      <c r="I5" s="208" t="s">
        <v>152</v>
      </c>
      <c r="J5" s="390" t="s">
        <v>359</v>
      </c>
    </row>
    <row r="6" spans="1:10" s="210" customFormat="1" ht="18.75">
      <c r="A6" s="206"/>
      <c r="B6" s="207"/>
      <c r="C6" s="207"/>
      <c r="D6" s="206"/>
      <c r="E6" s="206" t="s">
        <v>73</v>
      </c>
      <c r="F6" s="206" t="s">
        <v>74</v>
      </c>
      <c r="G6" s="206" t="s">
        <v>75</v>
      </c>
      <c r="H6" s="209"/>
      <c r="I6" s="207"/>
      <c r="J6" s="391"/>
    </row>
    <row r="7" spans="1:10" s="210" customFormat="1" ht="18.75">
      <c r="A7" s="211" t="s">
        <v>76</v>
      </c>
      <c r="B7" s="212" t="s">
        <v>77</v>
      </c>
      <c r="C7" s="212"/>
      <c r="D7" s="211"/>
      <c r="E7" s="211"/>
      <c r="F7" s="211"/>
      <c r="G7" s="211"/>
      <c r="H7" s="213"/>
      <c r="I7" s="212"/>
      <c r="J7" s="213"/>
    </row>
    <row r="8" spans="1:10" s="210" customFormat="1" ht="18.75">
      <c r="A8" s="216" t="s">
        <v>78</v>
      </c>
      <c r="B8" s="217" t="s">
        <v>79</v>
      </c>
      <c r="C8" s="217"/>
      <c r="D8" s="216"/>
      <c r="E8" s="216"/>
      <c r="F8" s="216"/>
      <c r="G8" s="216"/>
      <c r="H8" s="218"/>
      <c r="I8" s="217"/>
      <c r="J8" s="218"/>
    </row>
    <row r="9" spans="1:10" ht="37.5">
      <c r="A9" s="201">
        <v>1</v>
      </c>
      <c r="B9" s="204" t="s">
        <v>263</v>
      </c>
      <c r="C9" s="204" t="s">
        <v>100</v>
      </c>
      <c r="D9" s="201">
        <v>3831056</v>
      </c>
      <c r="E9" s="201">
        <v>10</v>
      </c>
      <c r="F9" s="201">
        <v>8</v>
      </c>
      <c r="G9" s="201">
        <v>2</v>
      </c>
      <c r="H9" s="202">
        <v>250000</v>
      </c>
      <c r="I9" s="204" t="s">
        <v>153</v>
      </c>
      <c r="J9" s="202"/>
    </row>
    <row r="10" spans="1:10" ht="37.5">
      <c r="A10" s="201">
        <v>2</v>
      </c>
      <c r="B10" s="204" t="s">
        <v>97</v>
      </c>
      <c r="C10" s="204" t="s">
        <v>98</v>
      </c>
      <c r="D10" s="201">
        <v>3822234</v>
      </c>
      <c r="E10" s="201">
        <v>6</v>
      </c>
      <c r="F10" s="201">
        <v>5</v>
      </c>
      <c r="G10" s="201">
        <v>2</v>
      </c>
      <c r="H10" s="202">
        <v>130000</v>
      </c>
      <c r="I10" s="204" t="s">
        <v>369</v>
      </c>
      <c r="J10" s="202"/>
    </row>
    <row r="11" spans="1:10" ht="18.75">
      <c r="A11" s="201">
        <v>3</v>
      </c>
      <c r="B11" s="204" t="s">
        <v>226</v>
      </c>
      <c r="C11" s="204" t="s">
        <v>154</v>
      </c>
      <c r="D11" s="201">
        <v>3825919</v>
      </c>
      <c r="E11" s="201">
        <v>1</v>
      </c>
      <c r="F11" s="201">
        <v>2</v>
      </c>
      <c r="G11" s="201">
        <v>1</v>
      </c>
      <c r="H11" s="202">
        <v>0</v>
      </c>
      <c r="I11" s="204" t="s">
        <v>155</v>
      </c>
      <c r="J11" s="202"/>
    </row>
    <row r="12" spans="1:10" ht="18.75">
      <c r="A12" s="201">
        <v>4</v>
      </c>
      <c r="B12" s="204" t="s">
        <v>92</v>
      </c>
      <c r="C12" s="204" t="s">
        <v>93</v>
      </c>
      <c r="D12" s="201">
        <v>3831529</v>
      </c>
      <c r="E12" s="201">
        <v>6</v>
      </c>
      <c r="F12" s="201">
        <v>7</v>
      </c>
      <c r="G12" s="201">
        <v>2</v>
      </c>
      <c r="H12" s="202">
        <v>820000</v>
      </c>
      <c r="I12" s="204" t="s">
        <v>370</v>
      </c>
      <c r="J12" s="202"/>
    </row>
    <row r="13" spans="1:10" ht="37.5">
      <c r="A13" s="201">
        <v>5</v>
      </c>
      <c r="B13" s="204" t="s">
        <v>103</v>
      </c>
      <c r="C13" s="204" t="s">
        <v>104</v>
      </c>
      <c r="D13" s="201">
        <v>3822346</v>
      </c>
      <c r="E13" s="201">
        <v>8</v>
      </c>
      <c r="F13" s="201">
        <v>9</v>
      </c>
      <c r="G13" s="201">
        <v>13</v>
      </c>
      <c r="H13" s="202">
        <v>658000</v>
      </c>
      <c r="I13" s="204" t="s">
        <v>371</v>
      </c>
      <c r="J13" s="202"/>
    </row>
    <row r="14" spans="1:10" ht="37.5">
      <c r="A14" s="201">
        <v>6</v>
      </c>
      <c r="B14" s="204" t="s">
        <v>105</v>
      </c>
      <c r="C14" s="204" t="s">
        <v>106</v>
      </c>
      <c r="D14" s="201">
        <v>3822246</v>
      </c>
      <c r="E14" s="201">
        <v>5</v>
      </c>
      <c r="F14" s="201">
        <v>5</v>
      </c>
      <c r="G14" s="201" t="s">
        <v>96</v>
      </c>
      <c r="H14" s="202">
        <v>2000</v>
      </c>
      <c r="I14" s="204" t="s">
        <v>156</v>
      </c>
      <c r="J14" s="202"/>
    </row>
    <row r="15" spans="1:10" ht="37.5">
      <c r="A15" s="201">
        <v>7</v>
      </c>
      <c r="B15" s="204" t="s">
        <v>94</v>
      </c>
      <c r="C15" s="204" t="s">
        <v>95</v>
      </c>
      <c r="D15" s="201">
        <v>3833115</v>
      </c>
      <c r="E15" s="201">
        <v>8</v>
      </c>
      <c r="F15" s="201">
        <v>6</v>
      </c>
      <c r="G15" s="201" t="s">
        <v>96</v>
      </c>
      <c r="H15" s="202">
        <v>300000</v>
      </c>
      <c r="I15" s="204" t="s">
        <v>372</v>
      </c>
      <c r="J15" s="202"/>
    </row>
    <row r="16" spans="1:10" ht="37.5">
      <c r="A16" s="201">
        <v>8</v>
      </c>
      <c r="B16" s="204" t="s">
        <v>101</v>
      </c>
      <c r="C16" s="204" t="s">
        <v>102</v>
      </c>
      <c r="D16" s="201">
        <v>918691443</v>
      </c>
      <c r="E16" s="201">
        <v>2</v>
      </c>
      <c r="F16" s="201">
        <v>1</v>
      </c>
      <c r="G16" s="201">
        <v>1</v>
      </c>
      <c r="H16" s="202">
        <v>40000</v>
      </c>
      <c r="I16" s="204" t="s">
        <v>81</v>
      </c>
      <c r="J16" s="202"/>
    </row>
    <row r="17" spans="1:10" ht="37.5">
      <c r="A17" s="201">
        <v>9</v>
      </c>
      <c r="B17" s="204" t="s">
        <v>227</v>
      </c>
      <c r="C17" s="204" t="s">
        <v>160</v>
      </c>
      <c r="D17" s="201">
        <v>917846236</v>
      </c>
      <c r="E17" s="201">
        <v>4</v>
      </c>
      <c r="F17" s="201">
        <v>1</v>
      </c>
      <c r="G17" s="201">
        <v>1</v>
      </c>
      <c r="H17" s="202">
        <v>100000</v>
      </c>
      <c r="I17" s="204" t="s">
        <v>161</v>
      </c>
      <c r="J17" s="202"/>
    </row>
    <row r="18" spans="1:10" ht="18.75">
      <c r="A18" s="201">
        <v>10</v>
      </c>
      <c r="B18" s="204" t="s">
        <v>107</v>
      </c>
      <c r="C18" s="204" t="s">
        <v>108</v>
      </c>
      <c r="D18" s="201">
        <v>983146448</v>
      </c>
      <c r="E18" s="201">
        <v>2</v>
      </c>
      <c r="F18" s="201">
        <v>2</v>
      </c>
      <c r="G18" s="201"/>
      <c r="H18" s="202">
        <v>2500</v>
      </c>
      <c r="I18" s="204" t="s">
        <v>373</v>
      </c>
      <c r="J18" s="202"/>
    </row>
    <row r="19" spans="1:10" ht="37.5">
      <c r="A19" s="201">
        <v>11</v>
      </c>
      <c r="B19" s="204" t="s">
        <v>162</v>
      </c>
      <c r="C19" s="204" t="s">
        <v>163</v>
      </c>
      <c r="D19" s="201" t="s">
        <v>164</v>
      </c>
      <c r="E19" s="201">
        <v>6</v>
      </c>
      <c r="F19" s="201">
        <v>6</v>
      </c>
      <c r="G19" s="201"/>
      <c r="H19" s="202">
        <v>100000</v>
      </c>
      <c r="I19" s="204" t="s">
        <v>289</v>
      </c>
      <c r="J19" s="202"/>
    </row>
    <row r="20" spans="1:10" ht="37.5">
      <c r="A20" s="201">
        <v>12</v>
      </c>
      <c r="B20" s="204" t="s">
        <v>165</v>
      </c>
      <c r="C20" s="204" t="s">
        <v>166</v>
      </c>
      <c r="D20" s="201" t="s">
        <v>167</v>
      </c>
      <c r="E20" s="201">
        <v>4</v>
      </c>
      <c r="F20" s="201">
        <v>2</v>
      </c>
      <c r="G20" s="201"/>
      <c r="H20" s="202">
        <v>20000</v>
      </c>
      <c r="I20" s="204" t="s">
        <v>168</v>
      </c>
      <c r="J20" s="202"/>
    </row>
    <row r="21" spans="1:10" s="210" customFormat="1" ht="18.75">
      <c r="A21" s="216" t="s">
        <v>109</v>
      </c>
      <c r="B21" s="217" t="s">
        <v>110</v>
      </c>
      <c r="C21" s="217"/>
      <c r="D21" s="216"/>
      <c r="E21" s="216"/>
      <c r="F21" s="216"/>
      <c r="G21" s="216"/>
      <c r="H21" s="218"/>
      <c r="I21" s="217"/>
      <c r="J21" s="218"/>
    </row>
    <row r="22" spans="1:10" ht="37.5">
      <c r="A22" s="201">
        <v>1</v>
      </c>
      <c r="B22" s="204" t="s">
        <v>115</v>
      </c>
      <c r="C22" s="204" t="s">
        <v>116</v>
      </c>
      <c r="D22" s="201">
        <v>3811491</v>
      </c>
      <c r="E22" s="201">
        <v>141</v>
      </c>
      <c r="F22" s="201">
        <v>128</v>
      </c>
      <c r="G22" s="201">
        <v>142</v>
      </c>
      <c r="H22" s="202">
        <v>50000000</v>
      </c>
      <c r="I22" s="204" t="s">
        <v>374</v>
      </c>
      <c r="J22" s="202">
        <v>47000000</v>
      </c>
    </row>
    <row r="23" spans="1:10" ht="18.75">
      <c r="A23" s="201">
        <v>2</v>
      </c>
      <c r="B23" s="204" t="s">
        <v>272</v>
      </c>
      <c r="C23" s="204" t="s">
        <v>178</v>
      </c>
      <c r="D23" s="201" t="s">
        <v>179</v>
      </c>
      <c r="E23" s="201">
        <v>32</v>
      </c>
      <c r="F23" s="201">
        <v>86</v>
      </c>
      <c r="G23" s="201"/>
      <c r="H23" s="202">
        <v>8000000</v>
      </c>
      <c r="I23" s="204" t="s">
        <v>375</v>
      </c>
      <c r="J23" s="202">
        <v>7200000</v>
      </c>
    </row>
    <row r="24" spans="1:10" ht="18.75">
      <c r="A24" s="201">
        <v>3</v>
      </c>
      <c r="B24" s="204" t="s">
        <v>4</v>
      </c>
      <c r="C24" s="204" t="s">
        <v>200</v>
      </c>
      <c r="D24" s="201">
        <v>3838307</v>
      </c>
      <c r="E24" s="201">
        <v>40</v>
      </c>
      <c r="F24" s="201">
        <v>24</v>
      </c>
      <c r="G24" s="201">
        <v>12</v>
      </c>
      <c r="H24" s="202">
        <v>2550000</v>
      </c>
      <c r="I24" s="204" t="s">
        <v>376</v>
      </c>
      <c r="J24" s="202"/>
    </row>
    <row r="25" spans="1:10" ht="37.5">
      <c r="A25" s="201">
        <v>4</v>
      </c>
      <c r="B25" s="204" t="s">
        <v>186</v>
      </c>
      <c r="C25" s="204" t="s">
        <v>187</v>
      </c>
      <c r="D25" s="201" t="s">
        <v>188</v>
      </c>
      <c r="E25" s="201">
        <v>12</v>
      </c>
      <c r="F25" s="201">
        <v>2</v>
      </c>
      <c r="G25" s="201">
        <v>8</v>
      </c>
      <c r="H25" s="202">
        <v>3000000</v>
      </c>
      <c r="I25" s="204" t="s">
        <v>339</v>
      </c>
      <c r="J25" s="202"/>
    </row>
    <row r="26" spans="1:10" ht="18.75">
      <c r="A26" s="201">
        <v>5</v>
      </c>
      <c r="B26" s="204" t="s">
        <v>111</v>
      </c>
      <c r="C26" s="204" t="s">
        <v>112</v>
      </c>
      <c r="D26" s="201">
        <v>933240505</v>
      </c>
      <c r="E26" s="201">
        <v>30</v>
      </c>
      <c r="F26" s="201">
        <v>4</v>
      </c>
      <c r="G26" s="201">
        <v>45</v>
      </c>
      <c r="H26" s="219">
        <v>5000000</v>
      </c>
      <c r="I26" s="204" t="s">
        <v>386</v>
      </c>
      <c r="J26" s="202">
        <v>4000000</v>
      </c>
    </row>
    <row r="27" spans="1:10" ht="37.5">
      <c r="A27" s="201">
        <v>6</v>
      </c>
      <c r="B27" s="204" t="s">
        <v>176</v>
      </c>
      <c r="C27" s="204" t="s">
        <v>177</v>
      </c>
      <c r="D27" s="201">
        <v>3821234</v>
      </c>
      <c r="E27" s="201">
        <v>7</v>
      </c>
      <c r="F27" s="201">
        <v>1</v>
      </c>
      <c r="G27" s="201">
        <v>6</v>
      </c>
      <c r="H27" s="202">
        <v>2100000</v>
      </c>
      <c r="I27" s="204" t="s">
        <v>387</v>
      </c>
      <c r="J27" s="202"/>
    </row>
    <row r="28" spans="1:10" ht="75">
      <c r="A28" s="201">
        <v>7</v>
      </c>
      <c r="B28" s="204" t="s">
        <v>193</v>
      </c>
      <c r="C28" s="204" t="s">
        <v>194</v>
      </c>
      <c r="D28" s="205" t="s">
        <v>368</v>
      </c>
      <c r="E28" s="201">
        <v>8</v>
      </c>
      <c r="F28" s="201">
        <v>2</v>
      </c>
      <c r="G28" s="201">
        <v>10</v>
      </c>
      <c r="H28" s="202">
        <v>1050000</v>
      </c>
      <c r="I28" s="204" t="s">
        <v>388</v>
      </c>
      <c r="J28" s="202"/>
    </row>
    <row r="29" spans="1:10" ht="37.5">
      <c r="A29" s="201">
        <v>8</v>
      </c>
      <c r="B29" s="204" t="s">
        <v>157</v>
      </c>
      <c r="C29" s="204" t="s">
        <v>158</v>
      </c>
      <c r="D29" s="201">
        <v>1686305659</v>
      </c>
      <c r="E29" s="201">
        <v>5</v>
      </c>
      <c r="F29" s="201">
        <v>5</v>
      </c>
      <c r="G29" s="201">
        <v>3</v>
      </c>
      <c r="H29" s="202">
        <v>220000</v>
      </c>
      <c r="I29" s="204" t="s">
        <v>159</v>
      </c>
      <c r="J29" s="202"/>
    </row>
    <row r="30" spans="1:10" ht="18.75">
      <c r="A30" s="201">
        <v>9</v>
      </c>
      <c r="B30" s="204" t="s">
        <v>182</v>
      </c>
      <c r="C30" s="204" t="s">
        <v>183</v>
      </c>
      <c r="D30" s="201" t="s">
        <v>184</v>
      </c>
      <c r="E30" s="201">
        <v>4</v>
      </c>
      <c r="F30" s="201">
        <v>3</v>
      </c>
      <c r="G30" s="201">
        <v>1</v>
      </c>
      <c r="H30" s="202">
        <v>120000</v>
      </c>
      <c r="I30" s="204" t="s">
        <v>185</v>
      </c>
      <c r="J30" s="202"/>
    </row>
    <row r="31" spans="1:10" ht="18.75">
      <c r="A31" s="201">
        <v>10</v>
      </c>
      <c r="B31" s="204" t="s">
        <v>229</v>
      </c>
      <c r="C31" s="204" t="s">
        <v>113</v>
      </c>
      <c r="D31" s="201" t="s">
        <v>114</v>
      </c>
      <c r="E31" s="201">
        <v>4</v>
      </c>
      <c r="F31" s="201">
        <v>1</v>
      </c>
      <c r="G31" s="201">
        <v>1</v>
      </c>
      <c r="H31" s="202">
        <v>100000</v>
      </c>
      <c r="I31" s="204" t="s">
        <v>389</v>
      </c>
      <c r="J31" s="202"/>
    </row>
    <row r="32" spans="1:10" ht="37.5">
      <c r="A32" s="201">
        <v>11</v>
      </c>
      <c r="B32" s="204" t="s">
        <v>341</v>
      </c>
      <c r="C32" s="204" t="s">
        <v>128</v>
      </c>
      <c r="D32" s="201" t="s">
        <v>310</v>
      </c>
      <c r="E32" s="201">
        <v>40</v>
      </c>
      <c r="F32" s="201">
        <v>45</v>
      </c>
      <c r="G32" s="201">
        <v>23</v>
      </c>
      <c r="H32" s="202">
        <v>10000000</v>
      </c>
      <c r="I32" s="204" t="s">
        <v>390</v>
      </c>
      <c r="J32" s="202">
        <v>9000000</v>
      </c>
    </row>
    <row r="33" spans="1:10" ht="18.75">
      <c r="A33" s="201">
        <v>12</v>
      </c>
      <c r="B33" s="204" t="s">
        <v>354</v>
      </c>
      <c r="C33" s="204" t="s">
        <v>118</v>
      </c>
      <c r="D33" s="201">
        <v>831053</v>
      </c>
      <c r="E33" s="201">
        <v>8</v>
      </c>
      <c r="F33" s="201">
        <v>2</v>
      </c>
      <c r="G33" s="201">
        <v>10</v>
      </c>
      <c r="H33" s="202">
        <v>1000000</v>
      </c>
      <c r="I33" s="204" t="s">
        <v>391</v>
      </c>
      <c r="J33" s="202"/>
    </row>
    <row r="34" spans="1:10" ht="63" customHeight="1">
      <c r="A34" s="201">
        <v>13</v>
      </c>
      <c r="B34" s="204" t="s">
        <v>189</v>
      </c>
      <c r="C34" s="204" t="s">
        <v>190</v>
      </c>
      <c r="D34" s="205" t="s">
        <v>191</v>
      </c>
      <c r="E34" s="201">
        <v>1</v>
      </c>
      <c r="F34" s="201">
        <v>3</v>
      </c>
      <c r="G34" s="201">
        <v>2</v>
      </c>
      <c r="H34" s="202">
        <v>100000</v>
      </c>
      <c r="I34" s="204" t="s">
        <v>192</v>
      </c>
      <c r="J34" s="202"/>
    </row>
    <row r="35" spans="1:10" ht="63" customHeight="1">
      <c r="A35" s="201">
        <v>14</v>
      </c>
      <c r="B35" s="204" t="s">
        <v>257</v>
      </c>
      <c r="C35" s="204" t="s">
        <v>260</v>
      </c>
      <c r="D35" s="201" t="s">
        <v>259</v>
      </c>
      <c r="E35" s="201">
        <v>3</v>
      </c>
      <c r="F35" s="201">
        <v>2</v>
      </c>
      <c r="G35" s="201"/>
      <c r="H35" s="202">
        <v>0</v>
      </c>
      <c r="I35" s="204" t="s">
        <v>258</v>
      </c>
      <c r="J35" s="202"/>
    </row>
    <row r="36" spans="1:10" ht="37.5">
      <c r="A36" s="201">
        <v>15</v>
      </c>
      <c r="B36" s="204" t="s">
        <v>342</v>
      </c>
      <c r="C36" s="204" t="s">
        <v>353</v>
      </c>
      <c r="D36" s="201" t="s">
        <v>142</v>
      </c>
      <c r="E36" s="201">
        <v>4</v>
      </c>
      <c r="F36" s="201">
        <v>2</v>
      </c>
      <c r="G36" s="201"/>
      <c r="H36" s="202">
        <v>110000</v>
      </c>
      <c r="I36" s="204" t="s">
        <v>377</v>
      </c>
      <c r="J36" s="202"/>
    </row>
    <row r="37" spans="1:10" ht="37.5">
      <c r="A37" s="201">
        <v>16</v>
      </c>
      <c r="B37" s="204" t="s">
        <v>355</v>
      </c>
      <c r="C37" s="204" t="s">
        <v>356</v>
      </c>
      <c r="D37" s="201" t="s">
        <v>357</v>
      </c>
      <c r="E37" s="201">
        <v>7</v>
      </c>
      <c r="F37" s="201">
        <v>1</v>
      </c>
      <c r="G37" s="201">
        <v>4</v>
      </c>
      <c r="H37" s="202">
        <v>840000</v>
      </c>
      <c r="I37" s="204" t="s">
        <v>378</v>
      </c>
      <c r="J37" s="202"/>
    </row>
    <row r="38" spans="1:10" ht="37.5">
      <c r="A38" s="201">
        <v>17</v>
      </c>
      <c r="B38" s="204" t="s">
        <v>347</v>
      </c>
      <c r="C38" s="204" t="s">
        <v>348</v>
      </c>
      <c r="D38" s="201">
        <v>2633821844</v>
      </c>
      <c r="E38" s="201">
        <v>5</v>
      </c>
      <c r="F38" s="201">
        <v>10</v>
      </c>
      <c r="G38" s="201"/>
      <c r="H38" s="202">
        <v>200000</v>
      </c>
      <c r="I38" s="204" t="s">
        <v>349</v>
      </c>
      <c r="J38" s="202"/>
    </row>
    <row r="39" spans="1:10" ht="18.75">
      <c r="A39" s="201">
        <v>18</v>
      </c>
      <c r="B39" s="204" t="s">
        <v>228</v>
      </c>
      <c r="C39" s="204" t="s">
        <v>170</v>
      </c>
      <c r="D39" s="201">
        <v>821900</v>
      </c>
      <c r="E39" s="201">
        <v>1</v>
      </c>
      <c r="F39" s="201">
        <v>2</v>
      </c>
      <c r="G39" s="201"/>
      <c r="H39" s="202">
        <v>30000</v>
      </c>
      <c r="I39" s="204" t="s">
        <v>171</v>
      </c>
      <c r="J39" s="202"/>
    </row>
    <row r="40" spans="1:10" s="210" customFormat="1" ht="18.75">
      <c r="A40" s="216" t="s">
        <v>199</v>
      </c>
      <c r="B40" s="217" t="s">
        <v>169</v>
      </c>
      <c r="C40" s="217"/>
      <c r="D40" s="216"/>
      <c r="E40" s="216"/>
      <c r="F40" s="216"/>
      <c r="G40" s="216"/>
      <c r="H40" s="218"/>
      <c r="I40" s="217"/>
      <c r="J40" s="218"/>
    </row>
    <row r="41" spans="1:10" ht="37.5">
      <c r="A41" s="201">
        <v>1</v>
      </c>
      <c r="B41" s="204" t="s">
        <v>119</v>
      </c>
      <c r="C41" s="204" t="s">
        <v>120</v>
      </c>
      <c r="D41" s="201">
        <v>3831142</v>
      </c>
      <c r="E41" s="201">
        <v>4</v>
      </c>
      <c r="F41" s="201"/>
      <c r="G41" s="201">
        <v>12</v>
      </c>
      <c r="H41" s="202">
        <v>7000000</v>
      </c>
      <c r="I41" s="204" t="s">
        <v>379</v>
      </c>
      <c r="J41" s="202"/>
    </row>
    <row r="42" spans="1:10" ht="18.75">
      <c r="A42" s="201">
        <v>2</v>
      </c>
      <c r="B42" s="204" t="s">
        <v>138</v>
      </c>
      <c r="C42" s="204" t="s">
        <v>139</v>
      </c>
      <c r="D42" s="201">
        <v>978462503</v>
      </c>
      <c r="E42" s="201">
        <v>2</v>
      </c>
      <c r="F42" s="201">
        <v>1</v>
      </c>
      <c r="G42" s="201">
        <v>8</v>
      </c>
      <c r="H42" s="202">
        <v>500000</v>
      </c>
      <c r="I42" s="204" t="s">
        <v>246</v>
      </c>
      <c r="J42" s="202"/>
    </row>
    <row r="43" spans="1:10" ht="37.5">
      <c r="A43" s="201">
        <v>3</v>
      </c>
      <c r="B43" s="204" t="s">
        <v>121</v>
      </c>
      <c r="C43" s="204" t="s">
        <v>122</v>
      </c>
      <c r="D43" s="201" t="s">
        <v>313</v>
      </c>
      <c r="E43" s="201">
        <v>4</v>
      </c>
      <c r="F43" s="201">
        <v>3</v>
      </c>
      <c r="G43" s="201"/>
      <c r="H43" s="202">
        <v>1200000</v>
      </c>
      <c r="I43" s="204" t="s">
        <v>81</v>
      </c>
      <c r="J43" s="202"/>
    </row>
    <row r="44" spans="1:10" ht="44.25" customHeight="1">
      <c r="A44" s="201">
        <v>4</v>
      </c>
      <c r="B44" s="204" t="s">
        <v>261</v>
      </c>
      <c r="C44" s="204" t="s">
        <v>93</v>
      </c>
      <c r="D44" s="205" t="s">
        <v>124</v>
      </c>
      <c r="E44" s="201">
        <v>4</v>
      </c>
      <c r="F44" s="201">
        <v>10</v>
      </c>
      <c r="G44" s="201">
        <v>10</v>
      </c>
      <c r="H44" s="202">
        <v>800000</v>
      </c>
      <c r="I44" s="204" t="s">
        <v>81</v>
      </c>
      <c r="J44" s="202"/>
    </row>
    <row r="45" spans="1:10" ht="18.75">
      <c r="A45" s="201">
        <v>5</v>
      </c>
      <c r="B45" s="204" t="s">
        <v>125</v>
      </c>
      <c r="C45" s="204" t="s">
        <v>126</v>
      </c>
      <c r="D45" s="201">
        <v>912036051</v>
      </c>
      <c r="E45" s="201">
        <v>2</v>
      </c>
      <c r="F45" s="201">
        <v>4</v>
      </c>
      <c r="G45" s="201">
        <v>1</v>
      </c>
      <c r="H45" s="202">
        <v>1000000</v>
      </c>
      <c r="I45" s="204" t="s">
        <v>246</v>
      </c>
      <c r="J45" s="202"/>
    </row>
    <row r="46" spans="1:10" ht="18.75">
      <c r="A46" s="201">
        <v>6</v>
      </c>
      <c r="B46" s="204" t="s">
        <v>131</v>
      </c>
      <c r="C46" s="204" t="s">
        <v>132</v>
      </c>
      <c r="D46" s="201">
        <v>633970628</v>
      </c>
      <c r="E46" s="201">
        <v>3</v>
      </c>
      <c r="F46" s="201">
        <v>4</v>
      </c>
      <c r="G46" s="201">
        <v>1</v>
      </c>
      <c r="H46" s="202">
        <v>550000</v>
      </c>
      <c r="I46" s="204" t="s">
        <v>380</v>
      </c>
      <c r="J46" s="202"/>
    </row>
    <row r="47" spans="1:10" ht="37.5">
      <c r="A47" s="201">
        <v>7</v>
      </c>
      <c r="B47" s="204" t="s">
        <v>133</v>
      </c>
      <c r="C47" s="204" t="s">
        <v>134</v>
      </c>
      <c r="D47" s="201">
        <v>3834699</v>
      </c>
      <c r="E47" s="201">
        <v>4</v>
      </c>
      <c r="F47" s="201">
        <v>2</v>
      </c>
      <c r="G47" s="201">
        <v>6</v>
      </c>
      <c r="H47" s="202">
        <v>500000</v>
      </c>
      <c r="I47" s="204" t="s">
        <v>326</v>
      </c>
      <c r="J47" s="202"/>
    </row>
    <row r="48" spans="1:10" ht="18.75">
      <c r="A48" s="201">
        <v>8</v>
      </c>
      <c r="B48" s="204" t="s">
        <v>337</v>
      </c>
      <c r="C48" s="204" t="s">
        <v>338</v>
      </c>
      <c r="D48" s="201" t="s">
        <v>282</v>
      </c>
      <c r="E48" s="201">
        <v>5</v>
      </c>
      <c r="F48" s="201">
        <v>1</v>
      </c>
      <c r="G48" s="201">
        <v>20</v>
      </c>
      <c r="H48" s="202">
        <v>7000000</v>
      </c>
      <c r="I48" s="204" t="s">
        <v>381</v>
      </c>
      <c r="J48" s="202"/>
    </row>
    <row r="49" spans="1:10" ht="18.75">
      <c r="A49" s="201">
        <v>9</v>
      </c>
      <c r="B49" s="204" t="s">
        <v>196</v>
      </c>
      <c r="C49" s="204" t="s">
        <v>197</v>
      </c>
      <c r="D49" s="201" t="s">
        <v>18</v>
      </c>
      <c r="E49" s="201">
        <v>5</v>
      </c>
      <c r="F49" s="201">
        <v>1</v>
      </c>
      <c r="G49" s="201">
        <v>6</v>
      </c>
      <c r="H49" s="202">
        <v>300000</v>
      </c>
      <c r="I49" s="204" t="s">
        <v>198</v>
      </c>
      <c r="J49" s="202"/>
    </row>
    <row r="50" spans="1:10" ht="37.5">
      <c r="A50" s="201">
        <v>10</v>
      </c>
      <c r="B50" s="204" t="s">
        <v>172</v>
      </c>
      <c r="C50" s="204" t="s">
        <v>173</v>
      </c>
      <c r="D50" s="201">
        <v>983825293</v>
      </c>
      <c r="E50" s="201">
        <v>3</v>
      </c>
      <c r="F50" s="201">
        <v>1</v>
      </c>
      <c r="G50" s="201">
        <v>6</v>
      </c>
      <c r="H50" s="202">
        <v>200000</v>
      </c>
      <c r="I50" s="204" t="s">
        <v>174</v>
      </c>
      <c r="J50" s="202"/>
    </row>
    <row r="51" spans="1:10" ht="18.75">
      <c r="A51" s="201">
        <v>11</v>
      </c>
      <c r="B51" s="204" t="s">
        <v>135</v>
      </c>
      <c r="C51" s="204" t="s">
        <v>136</v>
      </c>
      <c r="D51" s="201"/>
      <c r="E51" s="201">
        <v>2</v>
      </c>
      <c r="F51" s="201">
        <v>2</v>
      </c>
      <c r="G51" s="201">
        <v>4</v>
      </c>
      <c r="H51" s="202">
        <v>200000</v>
      </c>
      <c r="I51" s="204" t="s">
        <v>55</v>
      </c>
      <c r="J51" s="202"/>
    </row>
    <row r="52" spans="1:10" ht="18.75">
      <c r="A52" s="201">
        <v>12</v>
      </c>
      <c r="B52" s="204" t="s">
        <v>148</v>
      </c>
      <c r="C52" s="204" t="s">
        <v>149</v>
      </c>
      <c r="D52" s="201">
        <v>917616761</v>
      </c>
      <c r="E52" s="201">
        <v>2</v>
      </c>
      <c r="F52" s="201">
        <v>1</v>
      </c>
      <c r="G52" s="201"/>
      <c r="H52" s="202">
        <v>140000</v>
      </c>
      <c r="I52" s="204" t="s">
        <v>24</v>
      </c>
      <c r="J52" s="202"/>
    </row>
    <row r="53" spans="1:10" ht="18.75">
      <c r="A53" s="201">
        <v>13</v>
      </c>
      <c r="B53" s="204" t="s">
        <v>137</v>
      </c>
      <c r="C53" s="204" t="s">
        <v>93</v>
      </c>
      <c r="D53" s="201">
        <v>1635227306</v>
      </c>
      <c r="E53" s="201">
        <v>1</v>
      </c>
      <c r="F53" s="201">
        <v>2</v>
      </c>
      <c r="G53" s="201"/>
      <c r="H53" s="202">
        <v>120000</v>
      </c>
      <c r="I53" s="204" t="s">
        <v>81</v>
      </c>
      <c r="J53" s="202"/>
    </row>
    <row r="54" spans="1:10" ht="37.5">
      <c r="A54" s="201">
        <v>14</v>
      </c>
      <c r="B54" s="204" t="s">
        <v>273</v>
      </c>
      <c r="C54" s="204" t="s">
        <v>274</v>
      </c>
      <c r="D54" s="201">
        <v>369994999</v>
      </c>
      <c r="E54" s="201">
        <v>10</v>
      </c>
      <c r="F54" s="201">
        <v>2</v>
      </c>
      <c r="G54" s="201">
        <v>20</v>
      </c>
      <c r="H54" s="202">
        <v>869000</v>
      </c>
      <c r="I54" s="204" t="s">
        <v>382</v>
      </c>
      <c r="J54" s="202"/>
    </row>
    <row r="55" spans="1:10" ht="37.5">
      <c r="A55" s="201">
        <v>15</v>
      </c>
      <c r="B55" s="204" t="s">
        <v>284</v>
      </c>
      <c r="C55" s="204" t="s">
        <v>285</v>
      </c>
      <c r="D55" s="201" t="s">
        <v>286</v>
      </c>
      <c r="E55" s="201">
        <v>2</v>
      </c>
      <c r="F55" s="201">
        <v>4</v>
      </c>
      <c r="G55" s="201">
        <v>1</v>
      </c>
      <c r="H55" s="202">
        <v>100000</v>
      </c>
      <c r="I55" s="204" t="s">
        <v>288</v>
      </c>
      <c r="J55" s="202"/>
    </row>
    <row r="56" spans="1:10" ht="18.75">
      <c r="A56" s="201">
        <v>16</v>
      </c>
      <c r="B56" s="204" t="s">
        <v>180</v>
      </c>
      <c r="C56" s="204" t="s">
        <v>181</v>
      </c>
      <c r="D56" s="201">
        <v>907352111</v>
      </c>
      <c r="E56" s="201">
        <v>2</v>
      </c>
      <c r="F56" s="201">
        <v>2</v>
      </c>
      <c r="G56" s="201">
        <v>1</v>
      </c>
      <c r="H56" s="202">
        <v>144000</v>
      </c>
      <c r="I56" s="204" t="s">
        <v>330</v>
      </c>
      <c r="J56" s="202"/>
    </row>
    <row r="57" spans="1:10" ht="18.75">
      <c r="A57" s="201">
        <v>17</v>
      </c>
      <c r="B57" s="204" t="s">
        <v>343</v>
      </c>
      <c r="C57" s="204" t="s">
        <v>344</v>
      </c>
      <c r="D57" s="201" t="s">
        <v>345</v>
      </c>
      <c r="E57" s="201">
        <v>5</v>
      </c>
      <c r="F57" s="201">
        <v>8</v>
      </c>
      <c r="G57" s="201"/>
      <c r="H57" s="202">
        <v>30000</v>
      </c>
      <c r="I57" s="204" t="s">
        <v>383</v>
      </c>
      <c r="J57" s="202"/>
    </row>
    <row r="58" spans="1:10" ht="18.75">
      <c r="A58" s="201">
        <v>18</v>
      </c>
      <c r="B58" s="204" t="s">
        <v>143</v>
      </c>
      <c r="C58" s="204" t="s">
        <v>144</v>
      </c>
      <c r="D58" s="201" t="s">
        <v>10</v>
      </c>
      <c r="E58" s="201">
        <v>6</v>
      </c>
      <c r="F58" s="201">
        <v>12</v>
      </c>
      <c r="G58" s="201">
        <v>5</v>
      </c>
      <c r="H58" s="202">
        <v>180000</v>
      </c>
      <c r="I58" s="204" t="s">
        <v>384</v>
      </c>
      <c r="J58" s="202"/>
    </row>
    <row r="59" spans="1:10" ht="37.5">
      <c r="A59" s="201">
        <v>20</v>
      </c>
      <c r="B59" s="204" t="s">
        <v>140</v>
      </c>
      <c r="C59" s="204" t="s">
        <v>141</v>
      </c>
      <c r="D59" s="201" t="s">
        <v>142</v>
      </c>
      <c r="E59" s="201">
        <v>2</v>
      </c>
      <c r="F59" s="201">
        <v>3</v>
      </c>
      <c r="G59" s="201"/>
      <c r="H59" s="202">
        <v>80000</v>
      </c>
      <c r="I59" s="204" t="s">
        <v>328</v>
      </c>
      <c r="J59" s="202"/>
    </row>
    <row r="60" spans="1:10" ht="18.75">
      <c r="A60" s="201">
        <v>21</v>
      </c>
      <c r="B60" s="204" t="s">
        <v>145</v>
      </c>
      <c r="C60" s="204" t="s">
        <v>98</v>
      </c>
      <c r="D60" s="201"/>
      <c r="E60" s="201">
        <v>1</v>
      </c>
      <c r="F60" s="201">
        <v>2</v>
      </c>
      <c r="G60" s="201"/>
      <c r="H60" s="202">
        <v>80000</v>
      </c>
      <c r="I60" s="204" t="s">
        <v>327</v>
      </c>
      <c r="J60" s="202"/>
    </row>
    <row r="61" spans="1:10" ht="37.5">
      <c r="A61" s="201">
        <v>22</v>
      </c>
      <c r="B61" s="204" t="s">
        <v>264</v>
      </c>
      <c r="C61" s="204" t="s">
        <v>267</v>
      </c>
      <c r="D61" s="201" t="s">
        <v>265</v>
      </c>
      <c r="E61" s="201">
        <v>3</v>
      </c>
      <c r="F61" s="201">
        <v>1</v>
      </c>
      <c r="G61" s="201">
        <v>6</v>
      </c>
      <c r="H61" s="202">
        <v>800000</v>
      </c>
      <c r="I61" s="204" t="s">
        <v>385</v>
      </c>
      <c r="J61" s="202"/>
    </row>
    <row r="62" spans="1:10" ht="37.5">
      <c r="A62" s="201">
        <v>23</v>
      </c>
      <c r="B62" s="204" t="s">
        <v>146</v>
      </c>
      <c r="C62" s="204" t="s">
        <v>147</v>
      </c>
      <c r="D62" s="201"/>
      <c r="E62" s="201">
        <v>3</v>
      </c>
      <c r="F62" s="201">
        <v>3</v>
      </c>
      <c r="G62" s="201"/>
      <c r="H62" s="202">
        <v>20000</v>
      </c>
      <c r="I62" s="204" t="s">
        <v>175</v>
      </c>
      <c r="J62" s="202"/>
    </row>
    <row r="63" spans="1:10" s="210" customFormat="1" ht="18.75">
      <c r="A63" s="216"/>
      <c r="B63" s="217" t="s">
        <v>201</v>
      </c>
      <c r="C63" s="217"/>
      <c r="D63" s="216"/>
      <c r="E63" s="218">
        <f>SUM(E9:E62)</f>
        <v>489</v>
      </c>
      <c r="F63" s="218">
        <f>SUM(F9:F62)</f>
        <v>446</v>
      </c>
      <c r="G63" s="218">
        <f>SUM(G9:G62)</f>
        <v>396</v>
      </c>
      <c r="H63" s="218">
        <f>SUM(H9:H62)</f>
        <v>108655500</v>
      </c>
      <c r="I63" s="218"/>
      <c r="J63" s="218">
        <f>SUM(J9:J62)</f>
        <v>67200000</v>
      </c>
    </row>
    <row r="64" spans="1:10" s="210" customFormat="1" ht="18.75">
      <c r="A64" s="211" t="s">
        <v>202</v>
      </c>
      <c r="B64" s="212" t="s">
        <v>203</v>
      </c>
      <c r="C64" s="212"/>
      <c r="D64" s="211"/>
      <c r="E64" s="211"/>
      <c r="F64" s="211"/>
      <c r="G64" s="211"/>
      <c r="H64" s="213"/>
      <c r="I64" s="212"/>
      <c r="J64" s="213"/>
    </row>
    <row r="65" spans="1:10" ht="18.75">
      <c r="A65" s="201">
        <v>1</v>
      </c>
      <c r="B65" s="204" t="s">
        <v>204</v>
      </c>
      <c r="C65" s="204" t="s">
        <v>205</v>
      </c>
      <c r="D65" s="201" t="s">
        <v>206</v>
      </c>
      <c r="E65" s="201">
        <v>2</v>
      </c>
      <c r="F65" s="201">
        <v>2</v>
      </c>
      <c r="G65" s="201"/>
      <c r="H65" s="202" t="s">
        <v>351</v>
      </c>
      <c r="I65" s="204" t="s">
        <v>208</v>
      </c>
      <c r="J65" s="202"/>
    </row>
    <row r="66" spans="1:10" ht="18.75">
      <c r="A66" s="201">
        <v>2</v>
      </c>
      <c r="B66" s="204" t="s">
        <v>209</v>
      </c>
      <c r="C66" s="204" t="s">
        <v>210</v>
      </c>
      <c r="D66" s="201">
        <v>909871439</v>
      </c>
      <c r="E66" s="201">
        <v>2</v>
      </c>
      <c r="F66" s="201"/>
      <c r="G66" s="201">
        <v>4</v>
      </c>
      <c r="H66" s="202" t="s">
        <v>211</v>
      </c>
      <c r="I66" s="204" t="s">
        <v>212</v>
      </c>
      <c r="J66" s="202"/>
    </row>
    <row r="67" spans="1:10" ht="37.5">
      <c r="A67" s="201">
        <v>3</v>
      </c>
      <c r="B67" s="204" t="s">
        <v>213</v>
      </c>
      <c r="C67" s="204" t="s">
        <v>214</v>
      </c>
      <c r="D67" s="201" t="s">
        <v>215</v>
      </c>
      <c r="E67" s="201">
        <v>4</v>
      </c>
      <c r="F67" s="201">
        <v>6</v>
      </c>
      <c r="G67" s="201"/>
      <c r="H67" s="202" t="s">
        <v>361</v>
      </c>
      <c r="I67" s="204" t="s">
        <v>208</v>
      </c>
      <c r="J67" s="202"/>
    </row>
    <row r="68" spans="1:10" ht="37.5">
      <c r="A68" s="201">
        <v>4</v>
      </c>
      <c r="B68" s="204" t="s">
        <v>217</v>
      </c>
      <c r="C68" s="204" t="s">
        <v>218</v>
      </c>
      <c r="D68" s="201">
        <v>1238246345</v>
      </c>
      <c r="E68" s="201">
        <v>1</v>
      </c>
      <c r="F68" s="201">
        <v>2</v>
      </c>
      <c r="G68" s="201"/>
      <c r="H68" s="202" t="s">
        <v>352</v>
      </c>
      <c r="I68" s="204" t="s">
        <v>208</v>
      </c>
      <c r="J68" s="202"/>
    </row>
    <row r="69" spans="1:10" ht="37.5">
      <c r="A69" s="201">
        <v>5</v>
      </c>
      <c r="B69" s="204" t="s">
        <v>269</v>
      </c>
      <c r="C69" s="204" t="s">
        <v>270</v>
      </c>
      <c r="D69" s="201">
        <v>962406969</v>
      </c>
      <c r="E69" s="201">
        <v>1</v>
      </c>
      <c r="F69" s="201">
        <v>2</v>
      </c>
      <c r="G69" s="201">
        <v>3</v>
      </c>
      <c r="H69" s="202" t="s">
        <v>350</v>
      </c>
      <c r="I69" s="204" t="s">
        <v>208</v>
      </c>
      <c r="J69" s="202"/>
    </row>
    <row r="70" spans="1:10" ht="18.75">
      <c r="A70" s="201"/>
      <c r="B70" s="207" t="s">
        <v>220</v>
      </c>
      <c r="C70" s="204"/>
      <c r="D70" s="201"/>
      <c r="E70" s="201">
        <v>10</v>
      </c>
      <c r="F70" s="201">
        <v>12</v>
      </c>
      <c r="G70" s="201">
        <v>7</v>
      </c>
      <c r="H70" s="202"/>
      <c r="I70" s="204"/>
      <c r="J70" s="202"/>
    </row>
    <row r="72" spans="2:3" ht="18.75">
      <c r="B72" s="214" t="s">
        <v>150</v>
      </c>
      <c r="C72" s="214">
        <v>53</v>
      </c>
    </row>
    <row r="73" spans="2:3" ht="18.75">
      <c r="B73" s="214" t="s">
        <v>221</v>
      </c>
      <c r="C73" s="214">
        <v>489</v>
      </c>
    </row>
    <row r="74" spans="2:3" ht="18.75">
      <c r="B74" s="214" t="s">
        <v>222</v>
      </c>
      <c r="C74" s="214">
        <v>446</v>
      </c>
    </row>
    <row r="75" spans="2:3" ht="18.75">
      <c r="B75" s="214" t="s">
        <v>223</v>
      </c>
      <c r="C75" s="214">
        <v>396</v>
      </c>
    </row>
    <row r="76" spans="2:3" ht="18.75">
      <c r="B76" s="214" t="s">
        <v>224</v>
      </c>
      <c r="C76" s="220">
        <f>H63</f>
        <v>108655500</v>
      </c>
    </row>
    <row r="77" spans="2:3" ht="18.75">
      <c r="B77" s="214" t="s">
        <v>225</v>
      </c>
      <c r="C77" s="215" t="s">
        <v>362</v>
      </c>
    </row>
    <row r="78" spans="2:3" ht="18.75">
      <c r="B78" s="214" t="s">
        <v>359</v>
      </c>
      <c r="C78" s="221">
        <f>J63</f>
        <v>67200000</v>
      </c>
    </row>
  </sheetData>
  <sheetProtection/>
  <mergeCells count="4">
    <mergeCell ref="A1:J1"/>
    <mergeCell ref="A3:J3"/>
    <mergeCell ref="J5:J6"/>
    <mergeCell ref="E5:G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80"/>
  <sheetViews>
    <sheetView zoomScale="70" zoomScaleNormal="70" zoomScalePageLayoutView="0" workbookViewId="0" topLeftCell="A16">
      <selection activeCell="B60" sqref="B60"/>
    </sheetView>
  </sheetViews>
  <sheetFormatPr defaultColWidth="9.140625" defaultRowHeight="12.75"/>
  <cols>
    <col min="1" max="1" width="5.140625" style="82" customWidth="1"/>
    <col min="2" max="2" width="34.28125" style="82" customWidth="1"/>
    <col min="3" max="3" width="33.00390625" style="82" customWidth="1"/>
    <col min="4" max="4" width="15.57421875" style="111" customWidth="1"/>
    <col min="5" max="5" width="5.7109375" style="112" customWidth="1"/>
    <col min="6" max="6" width="6.421875" style="112" customWidth="1"/>
    <col min="7" max="7" width="6.140625" style="112" customWidth="1"/>
    <col min="8" max="8" width="14.00390625" style="112" customWidth="1"/>
    <col min="9" max="9" width="37.00390625" style="82" customWidth="1"/>
    <col min="10" max="10" width="7.7109375" style="111" customWidth="1"/>
    <col min="11" max="11" width="14.7109375" style="81" customWidth="1"/>
    <col min="12" max="12" width="13.8515625" style="81" bestFit="1" customWidth="1"/>
    <col min="13" max="13" width="12.57421875" style="81" customWidth="1"/>
    <col min="14" max="14" width="13.28125" style="81" customWidth="1"/>
    <col min="15" max="15" width="12.00390625" style="81" customWidth="1"/>
    <col min="16" max="16" width="11.00390625" style="81" bestFit="1" customWidth="1"/>
    <col min="17" max="18" width="14.8515625" style="81" bestFit="1" customWidth="1"/>
    <col min="19" max="19" width="12.8515625" style="81" bestFit="1" customWidth="1"/>
    <col min="20" max="20" width="16.00390625" style="81" bestFit="1" customWidth="1"/>
    <col min="21" max="21" width="12.140625" style="81" bestFit="1" customWidth="1"/>
    <col min="22" max="22" width="11.00390625" style="81" bestFit="1" customWidth="1"/>
    <col min="23" max="23" width="12.140625" style="81" bestFit="1" customWidth="1"/>
    <col min="24" max="24" width="16.8515625" style="81" bestFit="1" customWidth="1"/>
    <col min="25" max="25" width="13.8515625" style="82" bestFit="1" customWidth="1"/>
    <col min="26" max="26" width="9.28125" style="82" bestFit="1" customWidth="1"/>
    <col min="27" max="16384" width="9.140625" style="82" customWidth="1"/>
  </cols>
  <sheetData>
    <row r="1" spans="1:11" ht="15.75">
      <c r="A1" s="397" t="s">
        <v>66</v>
      </c>
      <c r="B1" s="397"/>
      <c r="C1" s="397"/>
      <c r="D1" s="397"/>
      <c r="E1" s="397"/>
      <c r="F1" s="397"/>
      <c r="G1" s="397"/>
      <c r="H1" s="397"/>
      <c r="I1" s="397"/>
      <c r="J1" s="79"/>
      <c r="K1" s="80"/>
    </row>
    <row r="2" spans="1:11" ht="15.75">
      <c r="A2" s="397"/>
      <c r="B2" s="397"/>
      <c r="C2" s="397"/>
      <c r="D2" s="397"/>
      <c r="E2" s="397"/>
      <c r="F2" s="397"/>
      <c r="G2" s="397"/>
      <c r="H2" s="397"/>
      <c r="I2" s="397"/>
      <c r="J2" s="79"/>
      <c r="K2" s="80"/>
    </row>
    <row r="3" spans="1:11" ht="15.75">
      <c r="A3" s="398" t="s">
        <v>151</v>
      </c>
      <c r="B3" s="398"/>
      <c r="C3" s="398"/>
      <c r="D3" s="398"/>
      <c r="E3" s="398"/>
      <c r="F3" s="398"/>
      <c r="G3" s="398"/>
      <c r="H3" s="398"/>
      <c r="I3" s="398"/>
      <c r="J3" s="83"/>
      <c r="K3" s="84"/>
    </row>
    <row r="4" spans="1:24" s="87" customFormat="1" ht="15.75">
      <c r="A4" s="85"/>
      <c r="B4" s="85"/>
      <c r="C4" s="85"/>
      <c r="D4" s="85"/>
      <c r="E4" s="85"/>
      <c r="F4" s="85"/>
      <c r="G4" s="85"/>
      <c r="H4" s="85"/>
      <c r="I4" s="85"/>
      <c r="J4" s="86"/>
      <c r="K4" s="84"/>
      <c r="L4" s="84"/>
      <c r="M4" s="84"/>
      <c r="N4" s="84"/>
      <c r="O4" s="84"/>
      <c r="P4" s="84"/>
      <c r="Q4" s="84"/>
      <c r="R4" s="84"/>
      <c r="S4" s="84"/>
      <c r="T4" s="84"/>
      <c r="U4" s="84"/>
      <c r="V4" s="84"/>
      <c r="W4" s="84"/>
      <c r="X4" s="84"/>
    </row>
    <row r="5" spans="1:24" s="89" customFormat="1" ht="15.75">
      <c r="A5" s="399" t="s">
        <v>43</v>
      </c>
      <c r="B5" s="395" t="s">
        <v>68</v>
      </c>
      <c r="C5" s="395" t="s">
        <v>69</v>
      </c>
      <c r="D5" s="395" t="s">
        <v>40</v>
      </c>
      <c r="E5" s="400" t="s">
        <v>70</v>
      </c>
      <c r="F5" s="401"/>
      <c r="G5" s="402"/>
      <c r="H5" s="395" t="s">
        <v>71</v>
      </c>
      <c r="I5" s="395" t="s">
        <v>152</v>
      </c>
      <c r="J5" s="395" t="s">
        <v>230</v>
      </c>
      <c r="K5" s="84"/>
      <c r="L5" s="88"/>
      <c r="M5" s="88"/>
      <c r="N5" s="88"/>
      <c r="O5" s="88"/>
      <c r="P5" s="88"/>
      <c r="Q5" s="88"/>
      <c r="R5" s="88"/>
      <c r="S5" s="88"/>
      <c r="T5" s="88"/>
      <c r="U5" s="88"/>
      <c r="V5" s="88"/>
      <c r="W5" s="88"/>
      <c r="X5" s="88"/>
    </row>
    <row r="6" spans="1:24" s="89" customFormat="1" ht="47.25">
      <c r="A6" s="399"/>
      <c r="B6" s="396"/>
      <c r="C6" s="396"/>
      <c r="D6" s="396"/>
      <c r="E6" s="45" t="s">
        <v>73</v>
      </c>
      <c r="F6" s="45" t="s">
        <v>74</v>
      </c>
      <c r="G6" s="45" t="s">
        <v>75</v>
      </c>
      <c r="H6" s="396"/>
      <c r="I6" s="396"/>
      <c r="J6" s="396"/>
      <c r="K6" s="84"/>
      <c r="L6" s="88"/>
      <c r="M6" s="88"/>
      <c r="N6" s="88"/>
      <c r="O6" s="88"/>
      <c r="P6" s="88"/>
      <c r="Q6" s="88"/>
      <c r="R6" s="88"/>
      <c r="S6" s="88"/>
      <c r="T6" s="88"/>
      <c r="U6" s="88"/>
      <c r="V6" s="88"/>
      <c r="W6" s="88"/>
      <c r="X6" s="88"/>
    </row>
    <row r="7" spans="1:24" s="89" customFormat="1" ht="15.75">
      <c r="A7" s="45" t="s">
        <v>76</v>
      </c>
      <c r="B7" s="47" t="s">
        <v>77</v>
      </c>
      <c r="C7" s="46"/>
      <c r="D7" s="45"/>
      <c r="E7" s="45"/>
      <c r="F7" s="45"/>
      <c r="G7" s="45"/>
      <c r="H7" s="45"/>
      <c r="I7" s="45"/>
      <c r="J7" s="45"/>
      <c r="K7" s="84"/>
      <c r="L7" s="88"/>
      <c r="M7" s="88"/>
      <c r="N7" s="88"/>
      <c r="O7" s="88"/>
      <c r="P7" s="88"/>
      <c r="Q7" s="88"/>
      <c r="R7" s="88"/>
      <c r="S7" s="88"/>
      <c r="T7" s="88"/>
      <c r="U7" s="88"/>
      <c r="V7" s="88"/>
      <c r="W7" s="88"/>
      <c r="X7" s="88"/>
    </row>
    <row r="8" spans="1:26" s="89" customFormat="1" ht="31.5">
      <c r="A8" s="45" t="s">
        <v>78</v>
      </c>
      <c r="B8" s="47" t="s">
        <v>79</v>
      </c>
      <c r="C8" s="46"/>
      <c r="D8" s="45"/>
      <c r="E8" s="45"/>
      <c r="F8" s="45"/>
      <c r="G8" s="45"/>
      <c r="H8" s="45"/>
      <c r="I8" s="45"/>
      <c r="J8" s="45"/>
      <c r="K8" s="74" t="s">
        <v>80</v>
      </c>
      <c r="L8" s="48" t="s">
        <v>81</v>
      </c>
      <c r="M8" s="48" t="s">
        <v>45</v>
      </c>
      <c r="N8" s="48" t="s">
        <v>47</v>
      </c>
      <c r="O8" s="48" t="s">
        <v>82</v>
      </c>
      <c r="P8" s="48" t="s">
        <v>83</v>
      </c>
      <c r="Q8" s="48" t="s">
        <v>84</v>
      </c>
      <c r="R8" s="48" t="s">
        <v>85</v>
      </c>
      <c r="S8" s="48" t="s">
        <v>86</v>
      </c>
      <c r="T8" s="48" t="s">
        <v>87</v>
      </c>
      <c r="U8" s="48" t="s">
        <v>24</v>
      </c>
      <c r="V8" s="48" t="s">
        <v>88</v>
      </c>
      <c r="W8" s="48" t="s">
        <v>53</v>
      </c>
      <c r="X8" s="48" t="s">
        <v>89</v>
      </c>
      <c r="Y8" s="48" t="s">
        <v>90</v>
      </c>
      <c r="Z8" s="48" t="s">
        <v>91</v>
      </c>
    </row>
    <row r="9" spans="1:26" s="89" customFormat="1" ht="47.25">
      <c r="A9" s="49">
        <v>1</v>
      </c>
      <c r="B9" s="50" t="s">
        <v>263</v>
      </c>
      <c r="C9" s="50" t="s">
        <v>100</v>
      </c>
      <c r="D9" s="49">
        <v>3831056</v>
      </c>
      <c r="E9" s="49">
        <v>10</v>
      </c>
      <c r="F9" s="49">
        <v>8</v>
      </c>
      <c r="G9" s="49">
        <v>2</v>
      </c>
      <c r="H9" s="51">
        <f>K9</f>
        <v>250000</v>
      </c>
      <c r="I9" s="50" t="s">
        <v>153</v>
      </c>
      <c r="J9" s="49"/>
      <c r="K9" s="75">
        <v>250000</v>
      </c>
      <c r="L9" s="90">
        <v>50000</v>
      </c>
      <c r="M9" s="90">
        <v>70000</v>
      </c>
      <c r="N9" s="90">
        <v>70000</v>
      </c>
      <c r="O9" s="90">
        <v>30000</v>
      </c>
      <c r="P9" s="90"/>
      <c r="Q9" s="90"/>
      <c r="R9" s="90"/>
      <c r="S9" s="90"/>
      <c r="T9" s="90"/>
      <c r="U9" s="90"/>
      <c r="V9" s="90">
        <v>30000</v>
      </c>
      <c r="W9" s="90"/>
      <c r="X9" s="90"/>
      <c r="Y9" s="91"/>
      <c r="Z9" s="91"/>
    </row>
    <row r="10" spans="1:26" s="89" customFormat="1" ht="47.25">
      <c r="A10" s="49">
        <v>2</v>
      </c>
      <c r="B10" s="50" t="s">
        <v>97</v>
      </c>
      <c r="C10" s="50" t="s">
        <v>98</v>
      </c>
      <c r="D10" s="49">
        <v>3822234</v>
      </c>
      <c r="E10" s="49">
        <v>6</v>
      </c>
      <c r="F10" s="49">
        <v>5</v>
      </c>
      <c r="G10" s="49">
        <v>2</v>
      </c>
      <c r="H10" s="51">
        <f aca="true" t="shared" si="0" ref="H10:H58">K10</f>
        <v>130000</v>
      </c>
      <c r="I10" s="50" t="s">
        <v>234</v>
      </c>
      <c r="J10" s="49"/>
      <c r="K10" s="75">
        <f aca="true" t="shared" si="1" ref="K10:K16">SUM(L10:Z10)</f>
        <v>130000</v>
      </c>
      <c r="L10" s="90">
        <v>75000</v>
      </c>
      <c r="M10" s="90"/>
      <c r="N10" s="90"/>
      <c r="O10" s="90"/>
      <c r="P10" s="90"/>
      <c r="Q10" s="90"/>
      <c r="R10" s="90">
        <v>35000</v>
      </c>
      <c r="S10" s="90"/>
      <c r="T10" s="90"/>
      <c r="U10" s="90"/>
      <c r="V10" s="90"/>
      <c r="W10" s="90"/>
      <c r="X10" s="90">
        <v>15000</v>
      </c>
      <c r="Y10" s="91"/>
      <c r="Z10" s="91">
        <v>5000</v>
      </c>
    </row>
    <row r="11" spans="1:26" s="93" customFormat="1" ht="15.75">
      <c r="A11" s="49">
        <v>3</v>
      </c>
      <c r="B11" s="50" t="s">
        <v>226</v>
      </c>
      <c r="C11" s="50" t="s">
        <v>154</v>
      </c>
      <c r="D11" s="49">
        <v>3825919</v>
      </c>
      <c r="E11" s="49">
        <v>1</v>
      </c>
      <c r="F11" s="49">
        <v>2</v>
      </c>
      <c r="G11" s="49">
        <v>1</v>
      </c>
      <c r="H11" s="51">
        <f t="shared" si="0"/>
        <v>0</v>
      </c>
      <c r="I11" s="50" t="s">
        <v>155</v>
      </c>
      <c r="J11" s="49"/>
      <c r="K11" s="75">
        <f t="shared" si="1"/>
        <v>0</v>
      </c>
      <c r="L11" s="90"/>
      <c r="M11" s="90"/>
      <c r="N11" s="90"/>
      <c r="O11" s="90"/>
      <c r="P11" s="90"/>
      <c r="Q11" s="90"/>
      <c r="R11" s="90"/>
      <c r="S11" s="90"/>
      <c r="T11" s="90"/>
      <c r="U11" s="90"/>
      <c r="V11" s="90"/>
      <c r="W11" s="90"/>
      <c r="X11" s="90"/>
      <c r="Y11" s="92"/>
      <c r="Z11" s="92"/>
    </row>
    <row r="12" spans="1:26" s="89" customFormat="1" ht="31.5">
      <c r="A12" s="49">
        <v>4</v>
      </c>
      <c r="B12" s="50" t="s">
        <v>92</v>
      </c>
      <c r="C12" s="50" t="s">
        <v>93</v>
      </c>
      <c r="D12" s="49">
        <v>3831529</v>
      </c>
      <c r="E12" s="49">
        <v>6</v>
      </c>
      <c r="F12" s="49">
        <v>7</v>
      </c>
      <c r="G12" s="49">
        <v>2</v>
      </c>
      <c r="H12" s="51">
        <f t="shared" si="0"/>
        <v>820000</v>
      </c>
      <c r="I12" s="50" t="s">
        <v>235</v>
      </c>
      <c r="J12" s="49" t="s">
        <v>231</v>
      </c>
      <c r="K12" s="75">
        <f t="shared" si="1"/>
        <v>820000</v>
      </c>
      <c r="L12" s="90">
        <v>400000</v>
      </c>
      <c r="M12" s="90"/>
      <c r="N12" s="90"/>
      <c r="O12" s="90"/>
      <c r="P12" s="90"/>
      <c r="Q12" s="90"/>
      <c r="R12" s="90"/>
      <c r="S12" s="90"/>
      <c r="T12" s="90"/>
      <c r="U12" s="90">
        <v>300000</v>
      </c>
      <c r="V12" s="90">
        <v>120000</v>
      </c>
      <c r="W12" s="90"/>
      <c r="X12" s="90"/>
      <c r="Y12" s="91"/>
      <c r="Z12" s="91"/>
    </row>
    <row r="13" spans="1:26" s="89" customFormat="1" ht="63">
      <c r="A13" s="49">
        <v>5</v>
      </c>
      <c r="B13" s="50" t="s">
        <v>103</v>
      </c>
      <c r="C13" s="50" t="s">
        <v>104</v>
      </c>
      <c r="D13" s="49">
        <v>3822346</v>
      </c>
      <c r="E13" s="49">
        <v>8</v>
      </c>
      <c r="F13" s="49">
        <v>9</v>
      </c>
      <c r="G13" s="49">
        <v>13</v>
      </c>
      <c r="H13" s="51">
        <f t="shared" si="0"/>
        <v>3468906</v>
      </c>
      <c r="I13" s="50" t="s">
        <v>236</v>
      </c>
      <c r="J13" s="49" t="s">
        <v>231</v>
      </c>
      <c r="K13" s="75">
        <f t="shared" si="1"/>
        <v>3468906</v>
      </c>
      <c r="L13" s="90">
        <v>8300</v>
      </c>
      <c r="M13" s="90">
        <v>132944</v>
      </c>
      <c r="N13" s="90">
        <v>2931016</v>
      </c>
      <c r="O13" s="90">
        <v>41104</v>
      </c>
      <c r="P13" s="90"/>
      <c r="Q13" s="90"/>
      <c r="R13" s="90">
        <v>14535</v>
      </c>
      <c r="S13" s="90"/>
      <c r="T13" s="90">
        <v>180343</v>
      </c>
      <c r="U13" s="90"/>
      <c r="V13" s="90">
        <v>160664</v>
      </c>
      <c r="W13" s="90"/>
      <c r="X13" s="90"/>
      <c r="Y13" s="91"/>
      <c r="Z13" s="91"/>
    </row>
    <row r="14" spans="1:26" s="89" customFormat="1" ht="31.5">
      <c r="A14" s="49">
        <v>6</v>
      </c>
      <c r="B14" s="50" t="s">
        <v>105</v>
      </c>
      <c r="C14" s="50" t="s">
        <v>106</v>
      </c>
      <c r="D14" s="49">
        <v>3822246</v>
      </c>
      <c r="E14" s="49">
        <v>5</v>
      </c>
      <c r="F14" s="49">
        <v>5</v>
      </c>
      <c r="G14" s="49" t="s">
        <v>96</v>
      </c>
      <c r="H14" s="51">
        <f t="shared" si="0"/>
        <v>2000</v>
      </c>
      <c r="I14" s="50" t="s">
        <v>156</v>
      </c>
      <c r="J14" s="49"/>
      <c r="K14" s="75">
        <f t="shared" si="1"/>
        <v>2000</v>
      </c>
      <c r="L14" s="90">
        <v>2000</v>
      </c>
      <c r="M14" s="90"/>
      <c r="N14" s="90"/>
      <c r="O14" s="90"/>
      <c r="P14" s="90"/>
      <c r="Q14" s="90"/>
      <c r="R14" s="90"/>
      <c r="S14" s="90"/>
      <c r="T14" s="90"/>
      <c r="U14" s="90"/>
      <c r="V14" s="90"/>
      <c r="W14" s="90"/>
      <c r="X14" s="90"/>
      <c r="Y14" s="91"/>
      <c r="Z14" s="91"/>
    </row>
    <row r="15" spans="1:26" s="89" customFormat="1" ht="47.25">
      <c r="A15" s="49">
        <v>7</v>
      </c>
      <c r="B15" s="50" t="s">
        <v>94</v>
      </c>
      <c r="C15" s="50" t="s">
        <v>95</v>
      </c>
      <c r="D15" s="49">
        <v>3833115</v>
      </c>
      <c r="E15" s="49">
        <v>5</v>
      </c>
      <c r="F15" s="49">
        <v>6</v>
      </c>
      <c r="G15" s="49" t="s">
        <v>96</v>
      </c>
      <c r="H15" s="51">
        <f t="shared" si="0"/>
        <v>205000</v>
      </c>
      <c r="I15" s="50" t="s">
        <v>237</v>
      </c>
      <c r="J15" s="49" t="s">
        <v>231</v>
      </c>
      <c r="K15" s="75">
        <f t="shared" si="1"/>
        <v>205000</v>
      </c>
      <c r="L15" s="94">
        <v>160000</v>
      </c>
      <c r="M15" s="90"/>
      <c r="N15" s="90"/>
      <c r="O15" s="90"/>
      <c r="P15" s="90"/>
      <c r="Q15" s="90">
        <v>14000</v>
      </c>
      <c r="R15" s="90"/>
      <c r="S15" s="90"/>
      <c r="T15" s="90">
        <v>1000</v>
      </c>
      <c r="U15" s="90"/>
      <c r="V15" s="90"/>
      <c r="W15" s="90"/>
      <c r="X15" s="90"/>
      <c r="Y15" s="91"/>
      <c r="Z15" s="91">
        <v>30000</v>
      </c>
    </row>
    <row r="16" spans="1:26" s="89" customFormat="1" ht="31.5">
      <c r="A16" s="49">
        <v>8</v>
      </c>
      <c r="B16" s="50" t="s">
        <v>101</v>
      </c>
      <c r="C16" s="50" t="s">
        <v>102</v>
      </c>
      <c r="D16" s="49">
        <v>918691443</v>
      </c>
      <c r="E16" s="49">
        <v>2</v>
      </c>
      <c r="F16" s="49">
        <v>1</v>
      </c>
      <c r="G16" s="49">
        <v>1</v>
      </c>
      <c r="H16" s="51">
        <f t="shared" si="0"/>
        <v>40000</v>
      </c>
      <c r="I16" s="50" t="s">
        <v>81</v>
      </c>
      <c r="J16" s="49"/>
      <c r="K16" s="75">
        <f t="shared" si="1"/>
        <v>40000</v>
      </c>
      <c r="L16" s="90">
        <v>40000</v>
      </c>
      <c r="M16" s="90"/>
      <c r="N16" s="90"/>
      <c r="O16" s="90"/>
      <c r="P16" s="90"/>
      <c r="Q16" s="90"/>
      <c r="R16" s="90"/>
      <c r="S16" s="90"/>
      <c r="T16" s="90"/>
      <c r="U16" s="90"/>
      <c r="V16" s="90"/>
      <c r="W16" s="90"/>
      <c r="X16" s="90"/>
      <c r="Y16" s="91"/>
      <c r="Z16" s="91"/>
    </row>
    <row r="17" spans="1:26" s="96" customFormat="1" ht="31.5">
      <c r="A17" s="49">
        <v>9</v>
      </c>
      <c r="B17" s="50" t="s">
        <v>227</v>
      </c>
      <c r="C17" s="50" t="s">
        <v>160</v>
      </c>
      <c r="D17" s="49">
        <v>917846236</v>
      </c>
      <c r="E17" s="49">
        <v>4</v>
      </c>
      <c r="F17" s="49">
        <v>1</v>
      </c>
      <c r="G17" s="49">
        <v>1</v>
      </c>
      <c r="H17" s="51">
        <f t="shared" si="0"/>
        <v>100000</v>
      </c>
      <c r="I17" s="50" t="s">
        <v>161</v>
      </c>
      <c r="J17" s="49"/>
      <c r="K17" s="75">
        <v>100000</v>
      </c>
      <c r="L17" s="90"/>
      <c r="M17" s="90"/>
      <c r="N17" s="90"/>
      <c r="O17" s="90"/>
      <c r="P17" s="90"/>
      <c r="Q17" s="90"/>
      <c r="R17" s="90"/>
      <c r="S17" s="90"/>
      <c r="T17" s="90"/>
      <c r="U17" s="90"/>
      <c r="V17" s="90"/>
      <c r="W17" s="90"/>
      <c r="X17" s="90"/>
      <c r="Y17" s="95"/>
      <c r="Z17" s="95"/>
    </row>
    <row r="18" spans="1:26" s="96" customFormat="1" ht="47.25">
      <c r="A18" s="49">
        <v>10</v>
      </c>
      <c r="B18" s="50" t="s">
        <v>107</v>
      </c>
      <c r="C18" s="50" t="s">
        <v>108</v>
      </c>
      <c r="D18" s="49">
        <v>983146448</v>
      </c>
      <c r="E18" s="49">
        <v>2</v>
      </c>
      <c r="F18" s="49">
        <v>2</v>
      </c>
      <c r="G18" s="49"/>
      <c r="H18" s="51">
        <f t="shared" si="0"/>
        <v>2500</v>
      </c>
      <c r="I18" s="50" t="s">
        <v>232</v>
      </c>
      <c r="J18" s="49"/>
      <c r="K18" s="75">
        <f>SUM(L18:Z18)</f>
        <v>2500</v>
      </c>
      <c r="L18" s="90">
        <v>2000</v>
      </c>
      <c r="M18" s="90">
        <v>250</v>
      </c>
      <c r="N18" s="90">
        <v>250</v>
      </c>
      <c r="O18" s="90"/>
      <c r="P18" s="90"/>
      <c r="Q18" s="90"/>
      <c r="R18" s="90"/>
      <c r="S18" s="90"/>
      <c r="T18" s="90"/>
      <c r="U18" s="90"/>
      <c r="V18" s="90"/>
      <c r="W18" s="90"/>
      <c r="X18" s="90"/>
      <c r="Y18" s="95"/>
      <c r="Z18" s="95"/>
    </row>
    <row r="19" spans="1:26" ht="31.5">
      <c r="A19" s="49">
        <v>11</v>
      </c>
      <c r="B19" s="50" t="s">
        <v>162</v>
      </c>
      <c r="C19" s="50" t="s">
        <v>163</v>
      </c>
      <c r="D19" s="49" t="s">
        <v>164</v>
      </c>
      <c r="E19" s="49">
        <v>6</v>
      </c>
      <c r="F19" s="49">
        <v>6</v>
      </c>
      <c r="G19" s="49"/>
      <c r="H19" s="51">
        <f t="shared" si="0"/>
        <v>100000</v>
      </c>
      <c r="I19" s="50" t="s">
        <v>233</v>
      </c>
      <c r="J19" s="49"/>
      <c r="K19" s="75">
        <f>SUM(L19:Z19)</f>
        <v>100000</v>
      </c>
      <c r="L19" s="97"/>
      <c r="M19" s="97"/>
      <c r="N19" s="97"/>
      <c r="O19" s="97"/>
      <c r="P19" s="97"/>
      <c r="Q19" s="97"/>
      <c r="R19" s="97">
        <v>100000</v>
      </c>
      <c r="S19" s="97"/>
      <c r="T19" s="97"/>
      <c r="U19" s="97"/>
      <c r="V19" s="97"/>
      <c r="W19" s="97"/>
      <c r="X19" s="97"/>
      <c r="Y19" s="98"/>
      <c r="Z19" s="98"/>
    </row>
    <row r="20" spans="1:26" s="89" customFormat="1" ht="31.5">
      <c r="A20" s="49">
        <v>12</v>
      </c>
      <c r="B20" s="50" t="s">
        <v>165</v>
      </c>
      <c r="C20" s="50" t="s">
        <v>166</v>
      </c>
      <c r="D20" s="49" t="s">
        <v>167</v>
      </c>
      <c r="E20" s="49">
        <v>4</v>
      </c>
      <c r="F20" s="49">
        <v>2</v>
      </c>
      <c r="G20" s="49"/>
      <c r="H20" s="51">
        <f t="shared" si="0"/>
        <v>20000</v>
      </c>
      <c r="I20" s="50" t="s">
        <v>168</v>
      </c>
      <c r="J20" s="49"/>
      <c r="K20" s="75">
        <f>SUM(L20:Z20)</f>
        <v>20000</v>
      </c>
      <c r="L20" s="99"/>
      <c r="M20" s="99"/>
      <c r="N20" s="99"/>
      <c r="O20" s="99"/>
      <c r="P20" s="99"/>
      <c r="Q20" s="99"/>
      <c r="R20" s="99"/>
      <c r="S20" s="99"/>
      <c r="T20" s="99">
        <v>20000</v>
      </c>
      <c r="U20" s="99"/>
      <c r="V20" s="99"/>
      <c r="W20" s="99"/>
      <c r="X20" s="99"/>
      <c r="Y20" s="91"/>
      <c r="Z20" s="91"/>
    </row>
    <row r="21" spans="1:26" s="102" customFormat="1" ht="15.75">
      <c r="A21" s="60" t="s">
        <v>109</v>
      </c>
      <c r="B21" s="61" t="s">
        <v>110</v>
      </c>
      <c r="C21" s="61"/>
      <c r="D21" s="60"/>
      <c r="E21" s="60"/>
      <c r="F21" s="60"/>
      <c r="G21" s="60"/>
      <c r="H21" s="60"/>
      <c r="I21" s="60"/>
      <c r="J21" s="60"/>
      <c r="K21" s="76"/>
      <c r="L21" s="100"/>
      <c r="M21" s="100"/>
      <c r="N21" s="100"/>
      <c r="O21" s="100"/>
      <c r="P21" s="100"/>
      <c r="Q21" s="100"/>
      <c r="R21" s="100"/>
      <c r="S21" s="100"/>
      <c r="T21" s="100"/>
      <c r="U21" s="100"/>
      <c r="V21" s="100"/>
      <c r="W21" s="100"/>
      <c r="X21" s="100"/>
      <c r="Y21" s="101"/>
      <c r="Z21" s="101"/>
    </row>
    <row r="22" spans="1:26" ht="47.25">
      <c r="A22" s="49">
        <v>1</v>
      </c>
      <c r="B22" s="50" t="s">
        <v>115</v>
      </c>
      <c r="C22" s="50" t="s">
        <v>116</v>
      </c>
      <c r="D22" s="49">
        <v>3811491</v>
      </c>
      <c r="E22" s="49">
        <v>121</v>
      </c>
      <c r="F22" s="49">
        <v>197</v>
      </c>
      <c r="G22" s="49">
        <v>18</v>
      </c>
      <c r="H22" s="51">
        <f>K22</f>
        <v>7006000</v>
      </c>
      <c r="I22" s="50" t="s">
        <v>238</v>
      </c>
      <c r="J22" s="49" t="s">
        <v>231</v>
      </c>
      <c r="K22" s="75">
        <f>SUM(L22:Z22)</f>
        <v>7006000</v>
      </c>
      <c r="L22" s="97">
        <v>6000</v>
      </c>
      <c r="M22" s="97">
        <v>2300000</v>
      </c>
      <c r="N22" s="97"/>
      <c r="O22" s="97">
        <v>500000</v>
      </c>
      <c r="P22" s="97"/>
      <c r="Q22" s="97"/>
      <c r="R22" s="97"/>
      <c r="S22" s="97"/>
      <c r="T22" s="97">
        <v>4200000</v>
      </c>
      <c r="U22" s="97"/>
      <c r="V22" s="97"/>
      <c r="W22" s="97"/>
      <c r="X22" s="97"/>
      <c r="Y22" s="98"/>
      <c r="Z22" s="98"/>
    </row>
    <row r="23" spans="1:26" s="89" customFormat="1" ht="47.25">
      <c r="A23" s="49">
        <v>2</v>
      </c>
      <c r="B23" s="50" t="s">
        <v>272</v>
      </c>
      <c r="C23" s="50" t="s">
        <v>178</v>
      </c>
      <c r="D23" s="55" t="s">
        <v>179</v>
      </c>
      <c r="E23" s="49">
        <v>25</v>
      </c>
      <c r="F23" s="49">
        <v>20</v>
      </c>
      <c r="G23" s="49"/>
      <c r="H23" s="51">
        <f>K23</f>
        <v>3650000</v>
      </c>
      <c r="I23" s="50" t="s">
        <v>239</v>
      </c>
      <c r="J23" s="49" t="s">
        <v>231</v>
      </c>
      <c r="K23" s="75">
        <f>SUM(L23:Z23)</f>
        <v>3650000</v>
      </c>
      <c r="L23" s="99"/>
      <c r="M23" s="99">
        <v>150000</v>
      </c>
      <c r="N23" s="99"/>
      <c r="O23" s="99">
        <v>500000</v>
      </c>
      <c r="P23" s="99"/>
      <c r="Q23" s="99"/>
      <c r="R23" s="99"/>
      <c r="S23" s="99"/>
      <c r="T23" s="99">
        <v>3000000</v>
      </c>
      <c r="U23" s="99"/>
      <c r="V23" s="99"/>
      <c r="W23" s="99"/>
      <c r="X23" s="99"/>
      <c r="Y23" s="91"/>
      <c r="Z23" s="91"/>
    </row>
    <row r="24" spans="1:26" s="103" customFormat="1" ht="47.25">
      <c r="A24" s="49">
        <v>3</v>
      </c>
      <c r="B24" s="56" t="s">
        <v>4</v>
      </c>
      <c r="C24" s="56" t="s">
        <v>200</v>
      </c>
      <c r="D24" s="57">
        <v>3838307</v>
      </c>
      <c r="E24" s="57">
        <v>40</v>
      </c>
      <c r="F24" s="57">
        <v>24</v>
      </c>
      <c r="G24" s="57">
        <f>36-F24</f>
        <v>12</v>
      </c>
      <c r="H24" s="51">
        <f t="shared" si="0"/>
        <v>2550000</v>
      </c>
      <c r="I24" s="50" t="s">
        <v>240</v>
      </c>
      <c r="J24" s="57" t="s">
        <v>231</v>
      </c>
      <c r="K24" s="75">
        <f>SUM(L24:Z24)</f>
        <v>2550000</v>
      </c>
      <c r="L24" s="99"/>
      <c r="M24" s="99">
        <v>900000</v>
      </c>
      <c r="N24" s="99"/>
      <c r="O24" s="99">
        <v>150000</v>
      </c>
      <c r="Q24" s="99"/>
      <c r="R24" s="99">
        <v>500000</v>
      </c>
      <c r="S24" s="99">
        <v>1000000</v>
      </c>
      <c r="T24" s="99"/>
      <c r="U24" s="99"/>
      <c r="V24" s="99"/>
      <c r="W24" s="99"/>
      <c r="X24" s="99"/>
      <c r="Y24" s="104"/>
      <c r="Z24" s="104"/>
    </row>
    <row r="25" spans="1:26" ht="31.5">
      <c r="A25" s="49">
        <v>4</v>
      </c>
      <c r="B25" s="50" t="s">
        <v>186</v>
      </c>
      <c r="C25" s="50" t="s">
        <v>187</v>
      </c>
      <c r="D25" s="49" t="s">
        <v>188</v>
      </c>
      <c r="E25" s="49">
        <v>12</v>
      </c>
      <c r="F25" s="49">
        <v>2</v>
      </c>
      <c r="G25" s="49">
        <v>8</v>
      </c>
      <c r="H25" s="51">
        <f>K25</f>
        <v>3000000</v>
      </c>
      <c r="I25" s="50" t="s">
        <v>256</v>
      </c>
      <c r="J25" s="49"/>
      <c r="K25" s="75">
        <v>3000000</v>
      </c>
      <c r="L25" s="99"/>
      <c r="M25" s="99"/>
      <c r="N25" s="99"/>
      <c r="O25" s="99"/>
      <c r="P25" s="99"/>
      <c r="Q25" s="99"/>
      <c r="R25" s="99">
        <v>3000000</v>
      </c>
      <c r="S25" s="99"/>
      <c r="T25" s="99"/>
      <c r="U25" s="99"/>
      <c r="V25" s="99"/>
      <c r="W25" s="99"/>
      <c r="X25" s="99"/>
      <c r="Y25" s="98"/>
      <c r="Z25" s="98"/>
    </row>
    <row r="26" spans="1:26" ht="31.5">
      <c r="A26" s="49">
        <v>5</v>
      </c>
      <c r="B26" s="50" t="s">
        <v>111</v>
      </c>
      <c r="C26" s="50" t="s">
        <v>112</v>
      </c>
      <c r="D26" s="49">
        <v>933240505</v>
      </c>
      <c r="E26" s="53">
        <v>6</v>
      </c>
      <c r="F26" s="53">
        <v>12</v>
      </c>
      <c r="G26" s="53">
        <v>8</v>
      </c>
      <c r="H26" s="51">
        <f t="shared" si="0"/>
        <v>1100000</v>
      </c>
      <c r="I26" s="50" t="s">
        <v>241</v>
      </c>
      <c r="J26" s="49"/>
      <c r="K26" s="75">
        <f aca="true" t="shared" si="2" ref="K26:K34">SUM(L26:Z26)</f>
        <v>1100000</v>
      </c>
      <c r="L26" s="105">
        <v>500000</v>
      </c>
      <c r="M26" s="105"/>
      <c r="N26" s="105"/>
      <c r="O26" s="105">
        <v>500000</v>
      </c>
      <c r="P26" s="105"/>
      <c r="Q26" s="105"/>
      <c r="R26" s="105"/>
      <c r="S26" s="105"/>
      <c r="T26" s="105">
        <v>100000</v>
      </c>
      <c r="U26" s="105"/>
      <c r="V26" s="105"/>
      <c r="W26" s="105"/>
      <c r="X26" s="105"/>
      <c r="Y26" s="98"/>
      <c r="Z26" s="98"/>
    </row>
    <row r="27" spans="1:26" s="103" customFormat="1" ht="47.25">
      <c r="A27" s="49">
        <v>6</v>
      </c>
      <c r="B27" s="56" t="s">
        <v>176</v>
      </c>
      <c r="C27" s="56" t="s">
        <v>177</v>
      </c>
      <c r="D27" s="57">
        <v>3821234</v>
      </c>
      <c r="E27" s="57">
        <v>7</v>
      </c>
      <c r="F27" s="57">
        <v>1</v>
      </c>
      <c r="G27" s="57">
        <v>6</v>
      </c>
      <c r="H27" s="51">
        <f t="shared" si="0"/>
        <v>1100000</v>
      </c>
      <c r="I27" s="50" t="s">
        <v>242</v>
      </c>
      <c r="J27" s="57"/>
      <c r="K27" s="75">
        <f t="shared" si="2"/>
        <v>1100000</v>
      </c>
      <c r="L27" s="99"/>
      <c r="M27" s="99"/>
      <c r="N27" s="99">
        <v>500000</v>
      </c>
      <c r="O27" s="99"/>
      <c r="P27" s="99"/>
      <c r="Q27" s="99"/>
      <c r="R27" s="99">
        <v>100000</v>
      </c>
      <c r="S27" s="99"/>
      <c r="T27" s="99"/>
      <c r="U27" s="99"/>
      <c r="V27" s="99">
        <v>300000</v>
      </c>
      <c r="W27" s="99"/>
      <c r="X27" s="99"/>
      <c r="Y27" s="99">
        <v>200000</v>
      </c>
      <c r="Z27" s="104"/>
    </row>
    <row r="28" spans="1:26" s="196" customFormat="1" ht="47.25">
      <c r="A28" s="190">
        <v>7</v>
      </c>
      <c r="B28" s="191" t="s">
        <v>193</v>
      </c>
      <c r="C28" s="191" t="s">
        <v>194</v>
      </c>
      <c r="D28" s="190" t="s">
        <v>195</v>
      </c>
      <c r="E28" s="190">
        <v>8</v>
      </c>
      <c r="F28" s="190">
        <v>2</v>
      </c>
      <c r="G28" s="190">
        <v>10</v>
      </c>
      <c r="H28" s="192">
        <f t="shared" si="0"/>
        <v>1050000</v>
      </c>
      <c r="I28" s="191" t="s">
        <v>243</v>
      </c>
      <c r="J28" s="190"/>
      <c r="K28" s="193">
        <f t="shared" si="2"/>
        <v>1050000</v>
      </c>
      <c r="L28" s="194"/>
      <c r="M28" s="194"/>
      <c r="N28" s="194"/>
      <c r="O28" s="194"/>
      <c r="P28" s="194"/>
      <c r="Q28" s="194"/>
      <c r="R28" s="194">
        <v>1000000</v>
      </c>
      <c r="S28" s="194"/>
      <c r="T28" s="194"/>
      <c r="U28" s="194"/>
      <c r="V28" s="194"/>
      <c r="W28" s="194"/>
      <c r="X28" s="194">
        <v>50000</v>
      </c>
      <c r="Y28" s="195"/>
      <c r="Z28" s="195"/>
    </row>
    <row r="29" spans="1:26" s="89" customFormat="1" ht="31.5">
      <c r="A29" s="49">
        <v>8</v>
      </c>
      <c r="B29" s="50" t="s">
        <v>157</v>
      </c>
      <c r="C29" s="50" t="s">
        <v>158</v>
      </c>
      <c r="D29" s="49">
        <v>1686305659</v>
      </c>
      <c r="E29" s="49">
        <v>5</v>
      </c>
      <c r="F29" s="49">
        <v>5</v>
      </c>
      <c r="G29" s="49">
        <v>3</v>
      </c>
      <c r="H29" s="51">
        <f t="shared" si="0"/>
        <v>220000</v>
      </c>
      <c r="I29" s="50" t="s">
        <v>159</v>
      </c>
      <c r="J29" s="49"/>
      <c r="K29" s="75">
        <f t="shared" si="2"/>
        <v>220000</v>
      </c>
      <c r="L29" s="90"/>
      <c r="M29" s="106"/>
      <c r="N29" s="106"/>
      <c r="O29" s="106">
        <v>200000</v>
      </c>
      <c r="P29" s="90"/>
      <c r="Q29" s="90"/>
      <c r="R29" s="90">
        <v>10000</v>
      </c>
      <c r="S29" s="90"/>
      <c r="T29" s="106"/>
      <c r="U29" s="106"/>
      <c r="V29" s="106">
        <v>10000</v>
      </c>
      <c r="W29" s="106"/>
      <c r="X29" s="106"/>
      <c r="Y29" s="91"/>
      <c r="Z29" s="91"/>
    </row>
    <row r="30" spans="1:26" ht="31.5">
      <c r="A30" s="49">
        <v>9</v>
      </c>
      <c r="B30" s="50" t="s">
        <v>182</v>
      </c>
      <c r="C30" s="50" t="s">
        <v>183</v>
      </c>
      <c r="D30" s="49" t="s">
        <v>184</v>
      </c>
      <c r="E30" s="49">
        <v>4</v>
      </c>
      <c r="F30" s="49">
        <v>3</v>
      </c>
      <c r="G30" s="49">
        <v>1</v>
      </c>
      <c r="H30" s="51">
        <f t="shared" si="0"/>
        <v>120000</v>
      </c>
      <c r="I30" s="50" t="s">
        <v>185</v>
      </c>
      <c r="J30" s="49"/>
      <c r="K30" s="75">
        <f t="shared" si="2"/>
        <v>120000</v>
      </c>
      <c r="L30" s="99"/>
      <c r="M30" s="99"/>
      <c r="N30" s="99"/>
      <c r="O30" s="99"/>
      <c r="P30" s="99"/>
      <c r="Q30" s="99"/>
      <c r="R30" s="99"/>
      <c r="S30" s="99"/>
      <c r="T30" s="99"/>
      <c r="U30" s="99"/>
      <c r="V30" s="99">
        <v>20000</v>
      </c>
      <c r="W30" s="99"/>
      <c r="X30" s="99"/>
      <c r="Y30" s="99">
        <v>100000</v>
      </c>
      <c r="Z30" s="98"/>
    </row>
    <row r="31" spans="1:26" ht="31.5">
      <c r="A31" s="49">
        <v>10</v>
      </c>
      <c r="B31" s="50" t="s">
        <v>229</v>
      </c>
      <c r="C31" s="50" t="s">
        <v>113</v>
      </c>
      <c r="D31" s="55" t="s">
        <v>114</v>
      </c>
      <c r="E31" s="49">
        <v>4</v>
      </c>
      <c r="F31" s="49">
        <v>1</v>
      </c>
      <c r="G31" s="49">
        <v>1</v>
      </c>
      <c r="H31" s="51">
        <f t="shared" si="0"/>
        <v>100000</v>
      </c>
      <c r="I31" s="50" t="s">
        <v>244</v>
      </c>
      <c r="J31" s="49"/>
      <c r="K31" s="75">
        <f t="shared" si="2"/>
        <v>100000</v>
      </c>
      <c r="L31" s="105">
        <v>40000</v>
      </c>
      <c r="M31" s="105"/>
      <c r="N31" s="105"/>
      <c r="O31" s="105">
        <v>25000</v>
      </c>
      <c r="P31" s="105"/>
      <c r="Q31" s="105"/>
      <c r="R31" s="105"/>
      <c r="S31" s="105"/>
      <c r="T31" s="105"/>
      <c r="U31" s="105"/>
      <c r="V31" s="105">
        <v>35000</v>
      </c>
      <c r="W31" s="105"/>
      <c r="X31" s="105"/>
      <c r="Y31" s="98"/>
      <c r="Z31" s="98"/>
    </row>
    <row r="32" spans="1:26" ht="47.25">
      <c r="A32" s="49">
        <v>11</v>
      </c>
      <c r="B32" s="50" t="s">
        <v>189</v>
      </c>
      <c r="C32" s="50" t="s">
        <v>190</v>
      </c>
      <c r="D32" s="55" t="s">
        <v>191</v>
      </c>
      <c r="E32" s="49">
        <v>1</v>
      </c>
      <c r="F32" s="49">
        <v>3</v>
      </c>
      <c r="G32" s="49">
        <v>2</v>
      </c>
      <c r="H32" s="51">
        <f t="shared" si="0"/>
        <v>100000</v>
      </c>
      <c r="I32" s="50" t="s">
        <v>192</v>
      </c>
      <c r="J32" s="49"/>
      <c r="K32" s="75">
        <f t="shared" si="2"/>
        <v>100000</v>
      </c>
      <c r="L32" s="105"/>
      <c r="M32" s="105"/>
      <c r="N32" s="105"/>
      <c r="O32" s="105"/>
      <c r="P32" s="105"/>
      <c r="Q32" s="105"/>
      <c r="R32" s="105">
        <v>100000</v>
      </c>
      <c r="S32" s="105"/>
      <c r="T32" s="105"/>
      <c r="U32" s="105"/>
      <c r="V32" s="105"/>
      <c r="W32" s="105"/>
      <c r="X32" s="105"/>
      <c r="Y32" s="98"/>
      <c r="Z32" s="98"/>
    </row>
    <row r="33" spans="1:26" s="127" customFormat="1" ht="31.5">
      <c r="A33" s="120">
        <v>12</v>
      </c>
      <c r="B33" s="121" t="s">
        <v>257</v>
      </c>
      <c r="C33" s="121" t="s">
        <v>260</v>
      </c>
      <c r="D33" s="122" t="s">
        <v>259</v>
      </c>
      <c r="E33" s="120">
        <v>3</v>
      </c>
      <c r="F33" s="120">
        <v>2</v>
      </c>
      <c r="G33" s="120"/>
      <c r="H33" s="123"/>
      <c r="I33" s="121" t="s">
        <v>258</v>
      </c>
      <c r="J33" s="120"/>
      <c r="K33" s="124"/>
      <c r="L33" s="125"/>
      <c r="M33" s="125"/>
      <c r="N33" s="125"/>
      <c r="O33" s="125"/>
      <c r="P33" s="125"/>
      <c r="Q33" s="125"/>
      <c r="R33" s="125"/>
      <c r="S33" s="125"/>
      <c r="T33" s="125"/>
      <c r="U33" s="125"/>
      <c r="V33" s="125"/>
      <c r="W33" s="125"/>
      <c r="X33" s="125"/>
      <c r="Y33" s="126"/>
      <c r="Z33" s="126"/>
    </row>
    <row r="34" spans="1:26" ht="31.5">
      <c r="A34" s="49">
        <v>13</v>
      </c>
      <c r="B34" s="50" t="s">
        <v>228</v>
      </c>
      <c r="C34" s="50" t="s">
        <v>170</v>
      </c>
      <c r="D34" s="49">
        <v>821900</v>
      </c>
      <c r="E34" s="49">
        <v>1</v>
      </c>
      <c r="F34" s="49">
        <v>2</v>
      </c>
      <c r="G34" s="49"/>
      <c r="H34" s="51">
        <f t="shared" si="0"/>
        <v>30000</v>
      </c>
      <c r="I34" s="50" t="s">
        <v>171</v>
      </c>
      <c r="J34" s="49"/>
      <c r="K34" s="75">
        <f t="shared" si="2"/>
        <v>30000</v>
      </c>
      <c r="L34" s="99"/>
      <c r="M34" s="99"/>
      <c r="N34" s="99"/>
      <c r="O34" s="99"/>
      <c r="P34" s="99"/>
      <c r="Q34" s="99"/>
      <c r="R34" s="99"/>
      <c r="S34" s="99"/>
      <c r="T34" s="99"/>
      <c r="U34" s="99"/>
      <c r="V34" s="99"/>
      <c r="W34" s="99"/>
      <c r="X34" s="99">
        <v>30000</v>
      </c>
      <c r="Y34" s="98"/>
      <c r="Z34" s="98"/>
    </row>
    <row r="35" spans="1:26" s="102" customFormat="1" ht="15.75">
      <c r="A35" s="60" t="s">
        <v>199</v>
      </c>
      <c r="B35" s="61" t="s">
        <v>169</v>
      </c>
      <c r="C35" s="61"/>
      <c r="D35" s="60"/>
      <c r="E35" s="60"/>
      <c r="F35" s="60"/>
      <c r="G35" s="60"/>
      <c r="H35" s="60"/>
      <c r="I35" s="60"/>
      <c r="J35" s="60"/>
      <c r="K35" s="76"/>
      <c r="L35" s="100"/>
      <c r="M35" s="100"/>
      <c r="N35" s="100"/>
      <c r="O35" s="100"/>
      <c r="P35" s="100"/>
      <c r="Q35" s="100"/>
      <c r="R35" s="100"/>
      <c r="S35" s="100"/>
      <c r="T35" s="100"/>
      <c r="U35" s="100"/>
      <c r="V35" s="100"/>
      <c r="W35" s="100"/>
      <c r="X35" s="100"/>
      <c r="Y35" s="101"/>
      <c r="Z35" s="101"/>
    </row>
    <row r="36" spans="1:26" ht="47.25">
      <c r="A36" s="49">
        <v>1</v>
      </c>
      <c r="B36" s="50" t="s">
        <v>127</v>
      </c>
      <c r="C36" s="50" t="s">
        <v>128</v>
      </c>
      <c r="D36" s="49">
        <v>1688366705</v>
      </c>
      <c r="E36" s="49">
        <v>20</v>
      </c>
      <c r="F36" s="49">
        <v>20</v>
      </c>
      <c r="G36" s="49">
        <v>30</v>
      </c>
      <c r="H36" s="51">
        <f t="shared" si="0"/>
        <v>5100000</v>
      </c>
      <c r="I36" s="50" t="s">
        <v>251</v>
      </c>
      <c r="J36" s="49" t="s">
        <v>231</v>
      </c>
      <c r="K36" s="75">
        <f aca="true" t="shared" si="3" ref="K36:K58">SUM(L36:Z36)</f>
        <v>5100000</v>
      </c>
      <c r="L36" s="99">
        <v>600000</v>
      </c>
      <c r="M36" s="99">
        <v>1000000</v>
      </c>
      <c r="N36" s="99"/>
      <c r="O36" s="99">
        <v>300000</v>
      </c>
      <c r="P36" s="99"/>
      <c r="Q36" s="99"/>
      <c r="R36" s="99"/>
      <c r="S36" s="99"/>
      <c r="T36" s="99">
        <v>3200000</v>
      </c>
      <c r="U36" s="99"/>
      <c r="V36" s="99"/>
      <c r="W36" s="99"/>
      <c r="X36" s="99"/>
      <c r="Y36" s="98"/>
      <c r="Z36" s="98"/>
    </row>
    <row r="37" spans="1:26" ht="78.75">
      <c r="A37" s="49">
        <v>2</v>
      </c>
      <c r="B37" s="50" t="s">
        <v>117</v>
      </c>
      <c r="C37" s="50" t="s">
        <v>118</v>
      </c>
      <c r="D37" s="49">
        <v>831053</v>
      </c>
      <c r="E37" s="49">
        <v>9</v>
      </c>
      <c r="F37" s="49">
        <v>2</v>
      </c>
      <c r="G37" s="49">
        <v>15</v>
      </c>
      <c r="H37" s="51">
        <f t="shared" si="0"/>
        <v>4833000</v>
      </c>
      <c r="I37" s="50" t="s">
        <v>252</v>
      </c>
      <c r="J37" s="49"/>
      <c r="K37" s="75">
        <f t="shared" si="3"/>
        <v>4833000</v>
      </c>
      <c r="L37" s="99">
        <v>3500000</v>
      </c>
      <c r="M37" s="99">
        <v>500000</v>
      </c>
      <c r="N37" s="99">
        <v>400000</v>
      </c>
      <c r="O37" s="99">
        <v>200000</v>
      </c>
      <c r="P37" s="99"/>
      <c r="Q37" s="99"/>
      <c r="R37" s="99">
        <v>3000</v>
      </c>
      <c r="S37" s="99"/>
      <c r="T37" s="99"/>
      <c r="U37" s="99"/>
      <c r="V37" s="99">
        <v>30000</v>
      </c>
      <c r="W37" s="99"/>
      <c r="X37" s="99"/>
      <c r="Y37" s="98">
        <v>200000</v>
      </c>
      <c r="Z37" s="98"/>
    </row>
    <row r="38" spans="1:26" ht="31.5">
      <c r="A38" s="49">
        <v>3</v>
      </c>
      <c r="B38" s="50" t="s">
        <v>119</v>
      </c>
      <c r="C38" s="50" t="s">
        <v>120</v>
      </c>
      <c r="D38" s="49">
        <v>3831142</v>
      </c>
      <c r="E38" s="49">
        <v>4</v>
      </c>
      <c r="F38" s="49"/>
      <c r="G38" s="49">
        <v>12</v>
      </c>
      <c r="H38" s="51">
        <f t="shared" si="0"/>
        <v>4000000</v>
      </c>
      <c r="I38" s="50" t="s">
        <v>245</v>
      </c>
      <c r="J38" s="49" t="s">
        <v>231</v>
      </c>
      <c r="K38" s="52">
        <f t="shared" si="3"/>
        <v>4000000</v>
      </c>
      <c r="L38" s="99">
        <v>3000000</v>
      </c>
      <c r="M38" s="99"/>
      <c r="N38" s="99"/>
      <c r="O38" s="99">
        <v>500000</v>
      </c>
      <c r="P38" s="99">
        <v>500000</v>
      </c>
      <c r="Q38" s="99"/>
      <c r="R38" s="99"/>
      <c r="S38" s="99"/>
      <c r="T38" s="99"/>
      <c r="U38" s="99"/>
      <c r="V38" s="99"/>
      <c r="W38" s="99"/>
      <c r="X38" s="99"/>
      <c r="Y38" s="98"/>
      <c r="Z38" s="98"/>
    </row>
    <row r="39" spans="1:26" s="103" customFormat="1" ht="31.5">
      <c r="A39" s="49">
        <v>4</v>
      </c>
      <c r="B39" s="56" t="s">
        <v>138</v>
      </c>
      <c r="C39" s="56" t="s">
        <v>139</v>
      </c>
      <c r="D39" s="57">
        <v>978462503</v>
      </c>
      <c r="E39" s="57">
        <v>6</v>
      </c>
      <c r="F39" s="57">
        <v>2</v>
      </c>
      <c r="G39" s="57">
        <v>18</v>
      </c>
      <c r="H39" s="51">
        <f t="shared" si="0"/>
        <v>100000</v>
      </c>
      <c r="I39" s="50" t="s">
        <v>246</v>
      </c>
      <c r="J39" s="57" t="s">
        <v>231</v>
      </c>
      <c r="K39" s="52">
        <f t="shared" si="3"/>
        <v>100000</v>
      </c>
      <c r="L39" s="99">
        <v>100000</v>
      </c>
      <c r="M39" s="99"/>
      <c r="N39" s="99"/>
      <c r="O39" s="99"/>
      <c r="P39" s="99"/>
      <c r="Q39" s="99"/>
      <c r="R39" s="99"/>
      <c r="S39" s="99"/>
      <c r="T39" s="99"/>
      <c r="U39" s="99"/>
      <c r="V39" s="99"/>
      <c r="W39" s="99"/>
      <c r="X39" s="99"/>
      <c r="Y39" s="104"/>
      <c r="Z39" s="104"/>
    </row>
    <row r="40" spans="1:26" ht="31.5">
      <c r="A40" s="49">
        <v>5</v>
      </c>
      <c r="B40" s="50" t="s">
        <v>121</v>
      </c>
      <c r="C40" s="50" t="s">
        <v>122</v>
      </c>
      <c r="D40" s="49">
        <v>986159449</v>
      </c>
      <c r="E40" s="49">
        <v>4</v>
      </c>
      <c r="F40" s="49">
        <v>10</v>
      </c>
      <c r="G40" s="49"/>
      <c r="H40" s="51">
        <f t="shared" si="0"/>
        <v>1200000</v>
      </c>
      <c r="I40" s="50" t="s">
        <v>81</v>
      </c>
      <c r="J40" s="49"/>
      <c r="K40" s="52">
        <f t="shared" si="3"/>
        <v>1200000</v>
      </c>
      <c r="L40" s="90">
        <v>1200000</v>
      </c>
      <c r="M40" s="90"/>
      <c r="N40" s="90"/>
      <c r="O40" s="90"/>
      <c r="P40" s="90"/>
      <c r="Q40" s="90"/>
      <c r="R40" s="90"/>
      <c r="S40" s="90"/>
      <c r="T40" s="90"/>
      <c r="U40" s="90"/>
      <c r="V40" s="90"/>
      <c r="W40" s="90"/>
      <c r="X40" s="90"/>
      <c r="Y40" s="98"/>
      <c r="Z40" s="98"/>
    </row>
    <row r="41" spans="1:26" ht="31.5">
      <c r="A41" s="49">
        <v>6</v>
      </c>
      <c r="B41" s="50" t="s">
        <v>261</v>
      </c>
      <c r="C41" s="50" t="s">
        <v>93</v>
      </c>
      <c r="D41" s="49" t="s">
        <v>124</v>
      </c>
      <c r="E41" s="49">
        <v>4</v>
      </c>
      <c r="F41" s="49">
        <v>10</v>
      </c>
      <c r="G41" s="49">
        <v>10</v>
      </c>
      <c r="H41" s="51">
        <f t="shared" si="0"/>
        <v>800000</v>
      </c>
      <c r="I41" s="50" t="s">
        <v>81</v>
      </c>
      <c r="J41" s="49" t="s">
        <v>231</v>
      </c>
      <c r="K41" s="52">
        <f t="shared" si="3"/>
        <v>800000</v>
      </c>
      <c r="L41" s="105">
        <v>800000</v>
      </c>
      <c r="M41" s="105"/>
      <c r="N41" s="105"/>
      <c r="O41" s="105"/>
      <c r="P41" s="105"/>
      <c r="Q41" s="105"/>
      <c r="R41" s="105"/>
      <c r="S41" s="105"/>
      <c r="T41" s="105"/>
      <c r="U41" s="105"/>
      <c r="V41" s="105"/>
      <c r="W41" s="105"/>
      <c r="X41" s="105"/>
      <c r="Y41" s="98"/>
      <c r="Z41" s="98"/>
    </row>
    <row r="42" spans="1:26" s="96" customFormat="1" ht="15.75">
      <c r="A42" s="49">
        <v>7</v>
      </c>
      <c r="B42" s="50" t="s">
        <v>125</v>
      </c>
      <c r="C42" s="50" t="s">
        <v>126</v>
      </c>
      <c r="D42" s="49">
        <v>912036051</v>
      </c>
      <c r="E42" s="49">
        <v>2</v>
      </c>
      <c r="F42" s="49">
        <v>4</v>
      </c>
      <c r="G42" s="49">
        <v>1</v>
      </c>
      <c r="H42" s="51">
        <f t="shared" si="0"/>
        <v>800000</v>
      </c>
      <c r="I42" s="50" t="s">
        <v>246</v>
      </c>
      <c r="J42" s="49" t="s">
        <v>231</v>
      </c>
      <c r="K42" s="52">
        <f t="shared" si="3"/>
        <v>800000</v>
      </c>
      <c r="L42" s="97">
        <v>800000</v>
      </c>
      <c r="M42" s="97"/>
      <c r="N42" s="97"/>
      <c r="O42" s="97"/>
      <c r="P42" s="97"/>
      <c r="Q42" s="97"/>
      <c r="R42" s="97"/>
      <c r="S42" s="97"/>
      <c r="T42" s="97"/>
      <c r="U42" s="97"/>
      <c r="V42" s="97"/>
      <c r="W42" s="97"/>
      <c r="X42" s="97"/>
      <c r="Y42" s="95"/>
      <c r="Z42" s="95"/>
    </row>
    <row r="43" spans="1:26" ht="47.25">
      <c r="A43" s="49">
        <v>8</v>
      </c>
      <c r="B43" s="50" t="s">
        <v>131</v>
      </c>
      <c r="C43" s="50" t="s">
        <v>132</v>
      </c>
      <c r="D43" s="49">
        <v>633970628</v>
      </c>
      <c r="E43" s="49">
        <v>3</v>
      </c>
      <c r="F43" s="49">
        <v>4</v>
      </c>
      <c r="G43" s="49">
        <v>1</v>
      </c>
      <c r="H43" s="51">
        <f t="shared" si="0"/>
        <v>550000</v>
      </c>
      <c r="I43" s="50" t="s">
        <v>247</v>
      </c>
      <c r="J43" s="49"/>
      <c r="K43" s="52">
        <f t="shared" si="3"/>
        <v>550000</v>
      </c>
      <c r="L43" s="99">
        <v>250000</v>
      </c>
      <c r="M43" s="99"/>
      <c r="N43" s="99">
        <v>100000</v>
      </c>
      <c r="O43" s="99"/>
      <c r="P43" s="99"/>
      <c r="Q43" s="99"/>
      <c r="R43" s="99"/>
      <c r="S43" s="99"/>
      <c r="T43" s="99">
        <v>200000</v>
      </c>
      <c r="U43" s="99"/>
      <c r="V43" s="99"/>
      <c r="W43" s="99"/>
      <c r="X43" s="99"/>
      <c r="Y43" s="98"/>
      <c r="Z43" s="98"/>
    </row>
    <row r="44" spans="1:26" ht="31.5">
      <c r="A44" s="49">
        <v>9</v>
      </c>
      <c r="B44" s="50" t="s">
        <v>133</v>
      </c>
      <c r="C44" s="50" t="s">
        <v>134</v>
      </c>
      <c r="D44" s="49">
        <v>3834699</v>
      </c>
      <c r="E44" s="49">
        <v>4</v>
      </c>
      <c r="F44" s="49">
        <v>2</v>
      </c>
      <c r="G44" s="49">
        <v>6</v>
      </c>
      <c r="H44" s="51">
        <f t="shared" si="0"/>
        <v>300000</v>
      </c>
      <c r="I44" s="50" t="s">
        <v>249</v>
      </c>
      <c r="J44" s="49"/>
      <c r="K44" s="52">
        <f t="shared" si="3"/>
        <v>300000</v>
      </c>
      <c r="L44" s="99">
        <v>200000</v>
      </c>
      <c r="M44" s="99"/>
      <c r="N44" s="99"/>
      <c r="O44" s="99"/>
      <c r="P44" s="99"/>
      <c r="Q44" s="99"/>
      <c r="R44" s="99"/>
      <c r="S44" s="99"/>
      <c r="T44" s="99"/>
      <c r="U44" s="99">
        <v>100000</v>
      </c>
      <c r="V44" s="99"/>
      <c r="W44" s="99"/>
      <c r="X44" s="99"/>
      <c r="Y44" s="98"/>
      <c r="Z44" s="98"/>
    </row>
    <row r="45" spans="1:26" s="93" customFormat="1" ht="31.5">
      <c r="A45" s="49">
        <v>10</v>
      </c>
      <c r="B45" s="50" t="s">
        <v>129</v>
      </c>
      <c r="C45" s="50" t="s">
        <v>130</v>
      </c>
      <c r="D45" s="49">
        <v>903057333</v>
      </c>
      <c r="E45" s="49">
        <v>2</v>
      </c>
      <c r="F45" s="49">
        <v>5</v>
      </c>
      <c r="G45" s="49">
        <v>20</v>
      </c>
      <c r="H45" s="51">
        <f t="shared" si="0"/>
        <v>300000</v>
      </c>
      <c r="I45" s="50" t="s">
        <v>248</v>
      </c>
      <c r="J45" s="49" t="s">
        <v>231</v>
      </c>
      <c r="K45" s="52">
        <f t="shared" si="3"/>
        <v>300000</v>
      </c>
      <c r="L45" s="99">
        <v>300000</v>
      </c>
      <c r="M45" s="99"/>
      <c r="N45" s="99"/>
      <c r="O45" s="99"/>
      <c r="P45" s="99"/>
      <c r="Q45" s="99"/>
      <c r="R45" s="99"/>
      <c r="S45" s="99"/>
      <c r="T45" s="99"/>
      <c r="U45" s="99"/>
      <c r="V45" s="99"/>
      <c r="W45" s="99"/>
      <c r="X45" s="99"/>
      <c r="Y45" s="92"/>
      <c r="Z45" s="92"/>
    </row>
    <row r="46" spans="1:26" ht="31.5">
      <c r="A46" s="49">
        <v>11</v>
      </c>
      <c r="B46" s="50" t="s">
        <v>196</v>
      </c>
      <c r="C46" s="50" t="s">
        <v>197</v>
      </c>
      <c r="D46" s="55" t="s">
        <v>18</v>
      </c>
      <c r="E46" s="49">
        <v>5</v>
      </c>
      <c r="F46" s="49">
        <v>1</v>
      </c>
      <c r="G46" s="49">
        <v>6</v>
      </c>
      <c r="H46" s="51">
        <f t="shared" si="0"/>
        <v>300000</v>
      </c>
      <c r="I46" s="50" t="s">
        <v>198</v>
      </c>
      <c r="J46" s="49" t="s">
        <v>231</v>
      </c>
      <c r="K46" s="52">
        <f t="shared" si="3"/>
        <v>300000</v>
      </c>
      <c r="L46" s="99"/>
      <c r="M46" s="99"/>
      <c r="N46" s="99"/>
      <c r="O46" s="99"/>
      <c r="P46" s="99"/>
      <c r="Q46" s="99"/>
      <c r="R46" s="99"/>
      <c r="S46" s="99"/>
      <c r="T46" s="99">
        <v>300000</v>
      </c>
      <c r="U46" s="99"/>
      <c r="V46" s="99"/>
      <c r="W46" s="99"/>
      <c r="X46" s="99"/>
      <c r="Y46" s="98"/>
      <c r="Z46" s="98"/>
    </row>
    <row r="47" spans="1:26" ht="31.5">
      <c r="A47" s="49">
        <v>12</v>
      </c>
      <c r="B47" s="50" t="s">
        <v>172</v>
      </c>
      <c r="C47" s="50" t="s">
        <v>173</v>
      </c>
      <c r="D47" s="49">
        <v>983825293</v>
      </c>
      <c r="E47" s="49">
        <v>3</v>
      </c>
      <c r="F47" s="49">
        <v>1</v>
      </c>
      <c r="G47" s="49">
        <v>6</v>
      </c>
      <c r="H47" s="51">
        <f t="shared" si="0"/>
        <v>200000</v>
      </c>
      <c r="I47" s="50" t="s">
        <v>174</v>
      </c>
      <c r="J47" s="49" t="s">
        <v>231</v>
      </c>
      <c r="K47" s="52">
        <f t="shared" si="3"/>
        <v>200000</v>
      </c>
      <c r="L47" s="99"/>
      <c r="M47" s="99"/>
      <c r="N47" s="99">
        <v>200000</v>
      </c>
      <c r="O47" s="99"/>
      <c r="P47" s="99"/>
      <c r="Q47" s="99"/>
      <c r="R47" s="99"/>
      <c r="S47" s="99"/>
      <c r="T47" s="99"/>
      <c r="U47" s="99"/>
      <c r="V47" s="99"/>
      <c r="W47" s="99"/>
      <c r="X47" s="99"/>
      <c r="Y47" s="98"/>
      <c r="Z47" s="98"/>
    </row>
    <row r="48" spans="1:26" ht="31.5">
      <c r="A48" s="49">
        <v>13</v>
      </c>
      <c r="B48" s="50" t="s">
        <v>135</v>
      </c>
      <c r="C48" s="50" t="s">
        <v>136</v>
      </c>
      <c r="D48" s="49"/>
      <c r="E48" s="49">
        <v>2</v>
      </c>
      <c r="F48" s="49">
        <v>2</v>
      </c>
      <c r="G48" s="49"/>
      <c r="H48" s="51">
        <f t="shared" si="0"/>
        <v>150000</v>
      </c>
      <c r="I48" s="50" t="s">
        <v>55</v>
      </c>
      <c r="J48" s="49"/>
      <c r="K48" s="52">
        <f t="shared" si="3"/>
        <v>150000</v>
      </c>
      <c r="L48" s="105">
        <v>150000</v>
      </c>
      <c r="M48" s="105"/>
      <c r="N48" s="105"/>
      <c r="O48" s="105"/>
      <c r="P48" s="105"/>
      <c r="Q48" s="105"/>
      <c r="R48" s="105"/>
      <c r="S48" s="105"/>
      <c r="T48" s="105"/>
      <c r="U48" s="105"/>
      <c r="V48" s="105"/>
      <c r="W48" s="105"/>
      <c r="X48" s="105"/>
      <c r="Y48" s="98"/>
      <c r="Z48" s="98"/>
    </row>
    <row r="49" spans="1:26" ht="15.75">
      <c r="A49" s="49">
        <v>14</v>
      </c>
      <c r="B49" s="50" t="s">
        <v>148</v>
      </c>
      <c r="C49" s="50" t="s">
        <v>149</v>
      </c>
      <c r="D49" s="49">
        <v>917616761</v>
      </c>
      <c r="E49" s="49">
        <v>2</v>
      </c>
      <c r="F49" s="49">
        <v>1</v>
      </c>
      <c r="G49" s="49"/>
      <c r="H49" s="51">
        <f t="shared" si="0"/>
        <v>140000</v>
      </c>
      <c r="I49" s="50" t="s">
        <v>24</v>
      </c>
      <c r="J49" s="49"/>
      <c r="K49" s="52">
        <f t="shared" si="3"/>
        <v>140000</v>
      </c>
      <c r="L49" s="90">
        <v>20000</v>
      </c>
      <c r="M49" s="90"/>
      <c r="N49" s="90"/>
      <c r="O49" s="90"/>
      <c r="P49" s="90"/>
      <c r="Q49" s="90"/>
      <c r="R49" s="90">
        <v>20000</v>
      </c>
      <c r="S49" s="90"/>
      <c r="T49" s="90"/>
      <c r="U49" s="90">
        <v>100000</v>
      </c>
      <c r="V49" s="90"/>
      <c r="W49" s="90"/>
      <c r="X49" s="90"/>
      <c r="Y49" s="98"/>
      <c r="Z49" s="98"/>
    </row>
    <row r="50" spans="1:26" ht="15.75">
      <c r="A50" s="49">
        <v>15</v>
      </c>
      <c r="B50" s="50" t="s">
        <v>137</v>
      </c>
      <c r="C50" s="50" t="s">
        <v>93</v>
      </c>
      <c r="D50" s="49">
        <v>1635227306</v>
      </c>
      <c r="E50" s="49">
        <v>1</v>
      </c>
      <c r="F50" s="49">
        <v>2</v>
      </c>
      <c r="G50" s="49"/>
      <c r="H50" s="51">
        <f t="shared" si="0"/>
        <v>120000</v>
      </c>
      <c r="I50" s="50" t="s">
        <v>81</v>
      </c>
      <c r="J50" s="49"/>
      <c r="K50" s="52">
        <f t="shared" si="3"/>
        <v>120000</v>
      </c>
      <c r="L50" s="105">
        <v>120000</v>
      </c>
      <c r="M50" s="105"/>
      <c r="N50" s="105"/>
      <c r="O50" s="105"/>
      <c r="P50" s="105"/>
      <c r="Q50" s="105"/>
      <c r="R50" s="105"/>
      <c r="S50" s="105"/>
      <c r="T50" s="105"/>
      <c r="U50" s="105"/>
      <c r="V50" s="105"/>
      <c r="W50" s="105"/>
      <c r="X50" s="105"/>
      <c r="Y50" s="98"/>
      <c r="Z50" s="98"/>
    </row>
    <row r="51" spans="1:26" ht="99">
      <c r="A51" s="49">
        <v>16</v>
      </c>
      <c r="B51" s="150" t="s">
        <v>273</v>
      </c>
      <c r="C51" s="150" t="s">
        <v>274</v>
      </c>
      <c r="D51" s="150">
        <v>369994999</v>
      </c>
      <c r="E51" s="49"/>
      <c r="F51" s="49"/>
      <c r="G51" s="49"/>
      <c r="H51" s="161">
        <v>481000</v>
      </c>
      <c r="I51" s="150" t="s">
        <v>287</v>
      </c>
      <c r="J51" s="49" t="s">
        <v>231</v>
      </c>
      <c r="K51" s="52"/>
      <c r="L51" s="105"/>
      <c r="M51" s="105"/>
      <c r="N51" s="105"/>
      <c r="O51" s="105"/>
      <c r="P51" s="105"/>
      <c r="Q51" s="105"/>
      <c r="R51" s="105"/>
      <c r="S51" s="105"/>
      <c r="T51" s="105"/>
      <c r="U51" s="105"/>
      <c r="V51" s="105"/>
      <c r="W51" s="105"/>
      <c r="X51" s="105"/>
      <c r="Y51" s="98"/>
      <c r="Z51" s="98"/>
    </row>
    <row r="52" spans="1:26" ht="33">
      <c r="A52" s="49">
        <v>17</v>
      </c>
      <c r="B52" s="150" t="s">
        <v>284</v>
      </c>
      <c r="C52" s="150" t="s">
        <v>285</v>
      </c>
      <c r="D52" s="160" t="s">
        <v>286</v>
      </c>
      <c r="E52" s="49"/>
      <c r="F52" s="49"/>
      <c r="G52" s="49"/>
      <c r="H52" s="162">
        <v>100000</v>
      </c>
      <c r="I52" s="150" t="s">
        <v>288</v>
      </c>
      <c r="J52" s="49" t="s">
        <v>231</v>
      </c>
      <c r="K52" s="52"/>
      <c r="L52" s="105"/>
      <c r="M52" s="105"/>
      <c r="N52" s="105"/>
      <c r="O52" s="105"/>
      <c r="P52" s="105"/>
      <c r="Q52" s="105"/>
      <c r="R52" s="105"/>
      <c r="S52" s="105"/>
      <c r="T52" s="105"/>
      <c r="U52" s="105"/>
      <c r="V52" s="105"/>
      <c r="W52" s="105"/>
      <c r="X52" s="105"/>
      <c r="Y52" s="98"/>
      <c r="Z52" s="98"/>
    </row>
    <row r="53" spans="1:26" s="96" customFormat="1" ht="31.5">
      <c r="A53" s="49">
        <v>18</v>
      </c>
      <c r="B53" s="50" t="s">
        <v>180</v>
      </c>
      <c r="C53" s="50" t="s">
        <v>181</v>
      </c>
      <c r="D53" s="49">
        <v>907352111</v>
      </c>
      <c r="E53" s="49">
        <v>2</v>
      </c>
      <c r="F53" s="49">
        <v>3</v>
      </c>
      <c r="G53" s="49">
        <v>1</v>
      </c>
      <c r="H53" s="51">
        <f t="shared" si="0"/>
        <v>144000</v>
      </c>
      <c r="I53" s="50" t="s">
        <v>254</v>
      </c>
      <c r="J53" s="49" t="s">
        <v>231</v>
      </c>
      <c r="K53" s="52">
        <f t="shared" si="3"/>
        <v>144000</v>
      </c>
      <c r="L53" s="99"/>
      <c r="M53" s="99"/>
      <c r="N53" s="99"/>
      <c r="O53" s="99"/>
      <c r="P53" s="99"/>
      <c r="Q53" s="99"/>
      <c r="R53" s="99">
        <v>144000</v>
      </c>
      <c r="S53" s="99"/>
      <c r="T53" s="99"/>
      <c r="U53" s="99"/>
      <c r="V53" s="99"/>
      <c r="W53" s="99"/>
      <c r="X53" s="99"/>
      <c r="Y53" s="95"/>
      <c r="Z53" s="95"/>
    </row>
    <row r="54" spans="1:26" ht="31.5">
      <c r="A54" s="49">
        <v>19</v>
      </c>
      <c r="B54" s="50" t="s">
        <v>143</v>
      </c>
      <c r="C54" s="50" t="s">
        <v>144</v>
      </c>
      <c r="D54" s="55" t="s">
        <v>10</v>
      </c>
      <c r="E54" s="49">
        <v>6</v>
      </c>
      <c r="F54" s="49">
        <v>12</v>
      </c>
      <c r="G54" s="49">
        <v>5</v>
      </c>
      <c r="H54" s="51">
        <f t="shared" si="0"/>
        <v>100000</v>
      </c>
      <c r="I54" s="50" t="s">
        <v>253</v>
      </c>
      <c r="J54" s="49" t="s">
        <v>231</v>
      </c>
      <c r="K54" s="52">
        <f t="shared" si="3"/>
        <v>100000</v>
      </c>
      <c r="L54" s="99">
        <v>60000</v>
      </c>
      <c r="M54" s="99"/>
      <c r="N54" s="99"/>
      <c r="O54" s="99">
        <v>10000</v>
      </c>
      <c r="P54" s="99">
        <v>30000</v>
      </c>
      <c r="Q54" s="99"/>
      <c r="R54" s="99"/>
      <c r="S54" s="99"/>
      <c r="T54" s="99"/>
      <c r="U54" s="99"/>
      <c r="V54" s="99"/>
      <c r="W54" s="99"/>
      <c r="X54" s="99"/>
      <c r="Y54" s="98"/>
      <c r="Z54" s="98"/>
    </row>
    <row r="55" spans="1:26" ht="31.5" hidden="1">
      <c r="A55" s="49">
        <v>20</v>
      </c>
      <c r="B55" s="50" t="s">
        <v>140</v>
      </c>
      <c r="C55" s="50" t="s">
        <v>141</v>
      </c>
      <c r="D55" s="55" t="s">
        <v>142</v>
      </c>
      <c r="E55" s="49">
        <v>2</v>
      </c>
      <c r="F55" s="49">
        <v>3</v>
      </c>
      <c r="G55" s="49"/>
      <c r="H55" s="51">
        <f t="shared" si="0"/>
        <v>80000</v>
      </c>
      <c r="I55" s="50" t="s">
        <v>250</v>
      </c>
      <c r="J55" s="49"/>
      <c r="K55" s="52">
        <f t="shared" si="3"/>
        <v>80000</v>
      </c>
      <c r="L55" s="105">
        <v>80000</v>
      </c>
      <c r="M55" s="105"/>
      <c r="N55" s="105"/>
      <c r="O55" s="105"/>
      <c r="P55" s="105"/>
      <c r="Q55" s="105"/>
      <c r="R55" s="105"/>
      <c r="S55" s="105"/>
      <c r="T55" s="105"/>
      <c r="U55" s="105"/>
      <c r="V55" s="105"/>
      <c r="W55" s="105"/>
      <c r="X55" s="105"/>
      <c r="Y55" s="98"/>
      <c r="Z55" s="98"/>
    </row>
    <row r="56" spans="1:26" ht="31.5" hidden="1">
      <c r="A56" s="49">
        <v>21</v>
      </c>
      <c r="B56" s="50" t="s">
        <v>145</v>
      </c>
      <c r="C56" s="50" t="s">
        <v>98</v>
      </c>
      <c r="D56" s="55"/>
      <c r="E56" s="49">
        <v>1</v>
      </c>
      <c r="F56" s="49">
        <v>2</v>
      </c>
      <c r="G56" s="49"/>
      <c r="H56" s="51">
        <f t="shared" si="0"/>
        <v>50000</v>
      </c>
      <c r="I56" s="50" t="s">
        <v>255</v>
      </c>
      <c r="J56" s="49"/>
      <c r="K56" s="52">
        <f t="shared" si="3"/>
        <v>50000</v>
      </c>
      <c r="L56" s="105">
        <v>50000</v>
      </c>
      <c r="M56" s="105"/>
      <c r="N56" s="105"/>
      <c r="O56" s="105"/>
      <c r="P56" s="105"/>
      <c r="Q56" s="105"/>
      <c r="R56" s="105"/>
      <c r="S56" s="105"/>
      <c r="T56" s="105"/>
      <c r="U56" s="105"/>
      <c r="V56" s="105"/>
      <c r="W56" s="105"/>
      <c r="X56" s="105"/>
      <c r="Y56" s="98"/>
      <c r="Z56" s="98"/>
    </row>
    <row r="57" spans="1:26" ht="47.25" hidden="1">
      <c r="A57" s="49">
        <v>22</v>
      </c>
      <c r="B57" s="50" t="s">
        <v>264</v>
      </c>
      <c r="C57" s="50" t="s">
        <v>267</v>
      </c>
      <c r="D57" s="55" t="s">
        <v>265</v>
      </c>
      <c r="E57" s="49">
        <v>3</v>
      </c>
      <c r="F57" s="49">
        <v>1</v>
      </c>
      <c r="G57" s="49">
        <v>6</v>
      </c>
      <c r="H57" s="51">
        <v>605000</v>
      </c>
      <c r="I57" s="50" t="s">
        <v>266</v>
      </c>
      <c r="J57" s="49"/>
      <c r="K57" s="52">
        <f t="shared" si="3"/>
        <v>605000</v>
      </c>
      <c r="L57" s="105"/>
      <c r="M57" s="105">
        <v>300000</v>
      </c>
      <c r="N57" s="105">
        <v>300000</v>
      </c>
      <c r="O57" s="105"/>
      <c r="P57" s="105"/>
      <c r="Q57" s="105"/>
      <c r="R57" s="105"/>
      <c r="S57" s="105"/>
      <c r="T57" s="105"/>
      <c r="U57" s="105"/>
      <c r="V57" s="105"/>
      <c r="W57" s="105">
        <v>5000</v>
      </c>
      <c r="X57" s="105"/>
      <c r="Y57" s="98"/>
      <c r="Z57" s="98"/>
    </row>
    <row r="58" spans="1:26" ht="31.5" hidden="1">
      <c r="A58" s="49">
        <v>23</v>
      </c>
      <c r="B58" s="50" t="s">
        <v>146</v>
      </c>
      <c r="C58" s="50" t="s">
        <v>147</v>
      </c>
      <c r="D58" s="49"/>
      <c r="E58" s="49">
        <v>3</v>
      </c>
      <c r="F58" s="49">
        <v>3</v>
      </c>
      <c r="G58" s="49"/>
      <c r="H58" s="51">
        <f t="shared" si="0"/>
        <v>20000</v>
      </c>
      <c r="I58" s="50" t="s">
        <v>175</v>
      </c>
      <c r="J58" s="49"/>
      <c r="K58" s="52">
        <f t="shared" si="3"/>
        <v>20000</v>
      </c>
      <c r="L58" s="105">
        <v>20000</v>
      </c>
      <c r="M58" s="105"/>
      <c r="N58" s="105"/>
      <c r="O58" s="105"/>
      <c r="P58" s="105"/>
      <c r="Q58" s="105"/>
      <c r="R58" s="105"/>
      <c r="S58" s="105"/>
      <c r="T58" s="105"/>
      <c r="U58" s="105"/>
      <c r="V58" s="105"/>
      <c r="W58" s="105"/>
      <c r="X58" s="105"/>
      <c r="Y58" s="98"/>
      <c r="Z58" s="98"/>
    </row>
    <row r="59" spans="1:26" s="108" customFormat="1" ht="15.75">
      <c r="A59" s="62"/>
      <c r="B59" s="63" t="s">
        <v>201</v>
      </c>
      <c r="C59" s="64"/>
      <c r="D59" s="62"/>
      <c r="E59" s="62">
        <f>+SUM(E9:E58)</f>
        <v>384</v>
      </c>
      <c r="F59" s="62">
        <f>+SUM(F9:F58)</f>
        <v>418</v>
      </c>
      <c r="G59" s="62">
        <f>+SUM(G9:G58)</f>
        <v>228</v>
      </c>
      <c r="H59" s="65">
        <f>+SUM(H9:H58)</f>
        <v>45637406</v>
      </c>
      <c r="I59" s="66"/>
      <c r="J59" s="77">
        <f>COUNTIF(J8:J58,"x")</f>
        <v>18</v>
      </c>
      <c r="K59" s="48">
        <f>SUM(K9:K58)</f>
        <v>45056406</v>
      </c>
      <c r="L59" s="107">
        <f aca="true" t="shared" si="4" ref="L59:Z59">SUM(L9:L58)</f>
        <v>12533300</v>
      </c>
      <c r="M59" s="107">
        <f t="shared" si="4"/>
        <v>5353194</v>
      </c>
      <c r="N59" s="107">
        <f t="shared" si="4"/>
        <v>4501266</v>
      </c>
      <c r="O59" s="107">
        <f t="shared" si="4"/>
        <v>2956104</v>
      </c>
      <c r="P59" s="107">
        <f t="shared" si="4"/>
        <v>530000</v>
      </c>
      <c r="Q59" s="107">
        <f t="shared" si="4"/>
        <v>14000</v>
      </c>
      <c r="R59" s="107">
        <f t="shared" si="4"/>
        <v>5026535</v>
      </c>
      <c r="S59" s="107">
        <f t="shared" si="4"/>
        <v>1000000</v>
      </c>
      <c r="T59" s="107">
        <f t="shared" si="4"/>
        <v>11201343</v>
      </c>
      <c r="U59" s="107">
        <f t="shared" si="4"/>
        <v>500000</v>
      </c>
      <c r="V59" s="107">
        <f t="shared" si="4"/>
        <v>705664</v>
      </c>
      <c r="W59" s="107">
        <f t="shared" si="4"/>
        <v>5000</v>
      </c>
      <c r="X59" s="107">
        <f t="shared" si="4"/>
        <v>95000</v>
      </c>
      <c r="Y59" s="107">
        <f t="shared" si="4"/>
        <v>500000</v>
      </c>
      <c r="Z59" s="107">
        <f t="shared" si="4"/>
        <v>35000</v>
      </c>
    </row>
    <row r="60" spans="1:11" ht="15.75">
      <c r="A60" s="45" t="s">
        <v>202</v>
      </c>
      <c r="B60" s="67" t="s">
        <v>203</v>
      </c>
      <c r="C60" s="68"/>
      <c r="D60" s="69"/>
      <c r="E60" s="69"/>
      <c r="F60" s="69"/>
      <c r="G60" s="69"/>
      <c r="H60" s="70"/>
      <c r="I60" s="68"/>
      <c r="J60" s="78"/>
      <c r="K60" s="71"/>
    </row>
    <row r="61" spans="1:11" ht="15.75">
      <c r="A61" s="49">
        <v>1</v>
      </c>
      <c r="B61" s="50" t="s">
        <v>204</v>
      </c>
      <c r="C61" s="50" t="s">
        <v>205</v>
      </c>
      <c r="D61" s="55" t="s">
        <v>206</v>
      </c>
      <c r="E61" s="49">
        <v>2</v>
      </c>
      <c r="F61" s="49">
        <v>2</v>
      </c>
      <c r="G61" s="49"/>
      <c r="H61" s="72" t="s">
        <v>207</v>
      </c>
      <c r="I61" s="50" t="s">
        <v>208</v>
      </c>
      <c r="J61" s="78"/>
      <c r="K61" s="71"/>
    </row>
    <row r="62" spans="1:26" s="89" customFormat="1" ht="15.75">
      <c r="A62" s="49">
        <v>2</v>
      </c>
      <c r="B62" s="50" t="s">
        <v>209</v>
      </c>
      <c r="C62" s="50" t="s">
        <v>210</v>
      </c>
      <c r="D62" s="49">
        <v>909871439</v>
      </c>
      <c r="E62" s="49">
        <v>2</v>
      </c>
      <c r="F62" s="49"/>
      <c r="G62" s="49">
        <v>4</v>
      </c>
      <c r="H62" s="51" t="s">
        <v>211</v>
      </c>
      <c r="I62" s="50" t="s">
        <v>212</v>
      </c>
      <c r="J62" s="78"/>
      <c r="K62" s="71"/>
      <c r="L62" s="109">
        <f>L59/$K$59*100</f>
        <v>27.81691020806231</v>
      </c>
      <c r="M62" s="109">
        <f aca="true" t="shared" si="5" ref="M62:Z62">M59/$K$59*100</f>
        <v>11.881094111234704</v>
      </c>
      <c r="N62" s="109">
        <f t="shared" si="5"/>
        <v>9.990290836779126</v>
      </c>
      <c r="O62" s="109">
        <f t="shared" si="5"/>
        <v>6.560896135390825</v>
      </c>
      <c r="P62" s="109">
        <f t="shared" si="5"/>
        <v>1.1763033207752966</v>
      </c>
      <c r="Q62" s="110">
        <f t="shared" si="5"/>
        <v>0.031072163190290856</v>
      </c>
      <c r="R62" s="109">
        <f t="shared" si="5"/>
        <v>11.15609398583633</v>
      </c>
      <c r="S62" s="109">
        <f t="shared" si="5"/>
        <v>2.2194402278779184</v>
      </c>
      <c r="T62" s="109">
        <f t="shared" si="5"/>
        <v>24.86071126045872</v>
      </c>
      <c r="U62" s="109">
        <f t="shared" si="5"/>
        <v>1.1097201139389592</v>
      </c>
      <c r="V62" s="109">
        <f t="shared" si="5"/>
        <v>1.5661790689652435</v>
      </c>
      <c r="W62" s="110">
        <f>W59/$K$59*100</f>
        <v>0.011097201139389591</v>
      </c>
      <c r="X62" s="109">
        <f t="shared" si="5"/>
        <v>0.2108468216484022</v>
      </c>
      <c r="Y62" s="109">
        <f t="shared" si="5"/>
        <v>1.1097201139389592</v>
      </c>
      <c r="Z62" s="109">
        <f t="shared" si="5"/>
        <v>0.07768040797572714</v>
      </c>
    </row>
    <row r="63" spans="1:11" ht="31.5">
      <c r="A63" s="49">
        <v>3</v>
      </c>
      <c r="B63" s="50" t="s">
        <v>213</v>
      </c>
      <c r="C63" s="50" t="s">
        <v>214</v>
      </c>
      <c r="D63" s="55" t="s">
        <v>215</v>
      </c>
      <c r="E63" s="49">
        <v>4</v>
      </c>
      <c r="F63" s="49">
        <v>6</v>
      </c>
      <c r="G63" s="49"/>
      <c r="H63" s="72" t="s">
        <v>216</v>
      </c>
      <c r="I63" s="50" t="s">
        <v>208</v>
      </c>
      <c r="J63" s="78"/>
      <c r="K63" s="71"/>
    </row>
    <row r="64" spans="1:15" ht="31.5">
      <c r="A64" s="49">
        <v>4</v>
      </c>
      <c r="B64" s="50" t="s">
        <v>217</v>
      </c>
      <c r="C64" s="50" t="s">
        <v>218</v>
      </c>
      <c r="D64" s="55">
        <v>1238246345</v>
      </c>
      <c r="E64" s="49">
        <v>1</v>
      </c>
      <c r="F64" s="49">
        <v>2</v>
      </c>
      <c r="G64" s="49"/>
      <c r="H64" s="51" t="s">
        <v>219</v>
      </c>
      <c r="I64" s="50" t="s">
        <v>208</v>
      </c>
      <c r="J64" s="78"/>
      <c r="K64" s="71"/>
      <c r="N64" s="129">
        <f>L62+M62+O62+N62+R62+T62+S62+U62+V62+P62+Y62</f>
        <v>99.4473593832584</v>
      </c>
      <c r="O64" s="128">
        <f>100-N64</f>
        <v>0.5526406167415985</v>
      </c>
    </row>
    <row r="65" spans="1:15" ht="31.5">
      <c r="A65" s="49"/>
      <c r="B65" s="50" t="s">
        <v>269</v>
      </c>
      <c r="C65" s="50" t="s">
        <v>270</v>
      </c>
      <c r="D65" s="55">
        <v>962406969</v>
      </c>
      <c r="E65" s="49">
        <v>1</v>
      </c>
      <c r="F65" s="49">
        <v>2</v>
      </c>
      <c r="G65" s="49">
        <v>3</v>
      </c>
      <c r="H65" s="72">
        <v>0.3</v>
      </c>
      <c r="I65" s="50" t="s">
        <v>208</v>
      </c>
      <c r="J65" s="78"/>
      <c r="K65" s="71"/>
      <c r="N65" s="129"/>
      <c r="O65" s="128"/>
    </row>
    <row r="66" spans="1:11" ht="15.75">
      <c r="A66" s="69"/>
      <c r="B66" s="45" t="s">
        <v>220</v>
      </c>
      <c r="C66" s="69"/>
      <c r="D66" s="69"/>
      <c r="E66" s="45">
        <f>+SUM(E61:E65)</f>
        <v>10</v>
      </c>
      <c r="F66" s="45">
        <f>+SUM(F61:F65)</f>
        <v>12</v>
      </c>
      <c r="G66" s="45">
        <f>+SUM(G61:G65)</f>
        <v>7</v>
      </c>
      <c r="H66" s="73"/>
      <c r="I66" s="68"/>
      <c r="J66" s="78"/>
      <c r="K66" s="71"/>
    </row>
    <row r="67" spans="13:14" ht="15.75">
      <c r="M67" s="81">
        <f>L59+M59+N59+O59+P59+R59+S59+T59+W59</f>
        <v>43106742</v>
      </c>
      <c r="N67" s="81">
        <f>M67/K59*100</f>
        <v>95.67283728755463</v>
      </c>
    </row>
    <row r="68" spans="2:9" ht="15.75">
      <c r="B68" s="113" t="s">
        <v>150</v>
      </c>
      <c r="C68" s="114">
        <v>51</v>
      </c>
      <c r="I68" s="130"/>
    </row>
    <row r="69" spans="2:8" ht="15.75">
      <c r="B69" s="113" t="s">
        <v>221</v>
      </c>
      <c r="C69" s="114">
        <f>+E59+E66</f>
        <v>394</v>
      </c>
      <c r="H69" s="130"/>
    </row>
    <row r="70" spans="2:3" ht="15.75">
      <c r="B70" s="113" t="s">
        <v>222</v>
      </c>
      <c r="C70" s="114">
        <f>+F59+F66</f>
        <v>430</v>
      </c>
    </row>
    <row r="71" spans="2:3" ht="15.75">
      <c r="B71" s="113" t="s">
        <v>223</v>
      </c>
      <c r="C71" s="114">
        <f>+G59+G66</f>
        <v>235</v>
      </c>
    </row>
    <row r="72" spans="2:3" ht="31.5">
      <c r="B72" s="113" t="s">
        <v>224</v>
      </c>
      <c r="C72" s="114">
        <f>+H59</f>
        <v>45637406</v>
      </c>
    </row>
    <row r="73" spans="2:3" ht="15.75">
      <c r="B73" s="115" t="s">
        <v>225</v>
      </c>
      <c r="C73" s="116" t="s">
        <v>271</v>
      </c>
    </row>
    <row r="74" ht="15.75">
      <c r="B74" s="117"/>
    </row>
    <row r="76" spans="9:10" ht="15.75">
      <c r="I76" s="81"/>
      <c r="J76" s="118"/>
    </row>
    <row r="79" ht="15.75">
      <c r="D79" s="111">
        <f>14+25+6</f>
        <v>45</v>
      </c>
    </row>
    <row r="80" ht="15.75">
      <c r="B80" s="119"/>
    </row>
  </sheetData>
  <sheetProtection/>
  <mergeCells count="10">
    <mergeCell ref="J5:J6"/>
    <mergeCell ref="A1:I2"/>
    <mergeCell ref="A3:I3"/>
    <mergeCell ref="A5:A6"/>
    <mergeCell ref="B5:B6"/>
    <mergeCell ref="C5:C6"/>
    <mergeCell ref="D5:D6"/>
    <mergeCell ref="E5:G5"/>
    <mergeCell ref="H5:H6"/>
    <mergeCell ref="I5:I6"/>
  </mergeCells>
  <printOptions/>
  <pageMargins left="0.25" right="0.25" top="1" bottom="1" header="0.5" footer="0.5"/>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2:L14"/>
  <sheetViews>
    <sheetView zoomScale="70" zoomScaleNormal="70" zoomScalePageLayoutView="0" workbookViewId="0" topLeftCell="A1">
      <selection activeCell="B60" sqref="B60"/>
    </sheetView>
  </sheetViews>
  <sheetFormatPr defaultColWidth="9.140625" defaultRowHeight="12.75"/>
  <cols>
    <col min="2" max="2" width="28.8515625" style="0" customWidth="1"/>
    <col min="3" max="3" width="33.00390625" style="0" customWidth="1"/>
    <col min="4" max="4" width="18.421875" style="0" customWidth="1"/>
    <col min="5" max="5" width="32.421875" style="0" customWidth="1"/>
    <col min="6" max="6" width="14.57421875" style="0" customWidth="1"/>
    <col min="7" max="7" width="14.57421875" style="0" hidden="1" customWidth="1"/>
    <col min="8" max="8" width="16.421875" style="0" customWidth="1"/>
    <col min="9" max="9" width="14.00390625" style="0" bestFit="1" customWidth="1"/>
  </cols>
  <sheetData>
    <row r="2" spans="1:10" ht="16.5">
      <c r="A2" s="403" t="s">
        <v>65</v>
      </c>
      <c r="B2" s="403"/>
      <c r="C2" s="403"/>
      <c r="D2" s="403"/>
      <c r="E2" s="403"/>
      <c r="F2" s="403"/>
      <c r="G2" s="403"/>
      <c r="H2" s="403"/>
      <c r="I2" s="22"/>
      <c r="J2" s="22"/>
    </row>
    <row r="4" spans="1:8" ht="33">
      <c r="A4" s="21" t="s">
        <v>43</v>
      </c>
      <c r="B4" s="21" t="s">
        <v>42</v>
      </c>
      <c r="C4" s="21" t="s">
        <v>41</v>
      </c>
      <c r="D4" s="21" t="s">
        <v>40</v>
      </c>
      <c r="E4" s="21" t="s">
        <v>39</v>
      </c>
      <c r="F4" s="21" t="s">
        <v>38</v>
      </c>
      <c r="G4" s="21" t="s">
        <v>37</v>
      </c>
      <c r="H4" s="21" t="s">
        <v>36</v>
      </c>
    </row>
    <row r="5" spans="1:12" ht="66">
      <c r="A5" s="19">
        <v>1</v>
      </c>
      <c r="B5" s="20" t="s">
        <v>35</v>
      </c>
      <c r="C5" s="20" t="s">
        <v>34</v>
      </c>
      <c r="D5" s="19" t="s">
        <v>33</v>
      </c>
      <c r="E5" s="20" t="s">
        <v>64</v>
      </c>
      <c r="F5" s="19">
        <v>2012</v>
      </c>
      <c r="G5" s="19">
        <v>760</v>
      </c>
      <c r="H5" s="4">
        <v>200000</v>
      </c>
      <c r="L5" s="131">
        <f>160000+2400+6000+60000+9000000+800000</f>
        <v>10028400</v>
      </c>
    </row>
    <row r="6" spans="1:8" ht="115.5">
      <c r="A6" s="19">
        <v>2</v>
      </c>
      <c r="B6" s="20" t="s">
        <v>32</v>
      </c>
      <c r="C6" s="20" t="s">
        <v>31</v>
      </c>
      <c r="D6" s="19" t="s">
        <v>30</v>
      </c>
      <c r="E6" s="20" t="s">
        <v>29</v>
      </c>
      <c r="F6" s="19" t="s">
        <v>28</v>
      </c>
      <c r="G6" s="19">
        <v>12000</v>
      </c>
      <c r="H6" s="4">
        <v>1000000</v>
      </c>
    </row>
    <row r="7" spans="1:8" s="10" customFormat="1" ht="33">
      <c r="A7" s="6">
        <v>3</v>
      </c>
      <c r="B7" s="7" t="s">
        <v>27</v>
      </c>
      <c r="C7" s="7" t="s">
        <v>26</v>
      </c>
      <c r="D7" s="18" t="s">
        <v>25</v>
      </c>
      <c r="E7" s="7" t="s">
        <v>24</v>
      </c>
      <c r="F7" s="6">
        <v>2011</v>
      </c>
      <c r="G7" s="5"/>
      <c r="H7" s="5">
        <v>300000</v>
      </c>
    </row>
    <row r="8" spans="1:8" s="10" customFormat="1" ht="33">
      <c r="A8" s="6">
        <v>4</v>
      </c>
      <c r="B8" s="7" t="s">
        <v>23</v>
      </c>
      <c r="C8" s="7" t="s">
        <v>22</v>
      </c>
      <c r="D8" s="17">
        <v>633825293</v>
      </c>
      <c r="E8" s="16" t="s">
        <v>21</v>
      </c>
      <c r="F8" s="6">
        <v>2013</v>
      </c>
      <c r="G8" s="5">
        <v>300</v>
      </c>
      <c r="H8" s="5">
        <v>250000</v>
      </c>
    </row>
    <row r="9" spans="1:8" s="10" customFormat="1" ht="33">
      <c r="A9" s="6">
        <v>5</v>
      </c>
      <c r="B9" s="7" t="s">
        <v>20</v>
      </c>
      <c r="C9" s="7" t="s">
        <v>19</v>
      </c>
      <c r="D9" s="15" t="s">
        <v>18</v>
      </c>
      <c r="E9" s="14" t="s">
        <v>17</v>
      </c>
      <c r="F9" s="6">
        <v>2013</v>
      </c>
      <c r="G9" s="5">
        <v>200</v>
      </c>
      <c r="H9" s="5">
        <v>300000</v>
      </c>
    </row>
    <row r="10" spans="1:8" s="10" customFormat="1" ht="49.5">
      <c r="A10" s="6">
        <v>6</v>
      </c>
      <c r="B10" s="9" t="s">
        <v>16</v>
      </c>
      <c r="C10" s="9" t="s">
        <v>15</v>
      </c>
      <c r="D10" s="9" t="s">
        <v>14</v>
      </c>
      <c r="E10" s="7" t="s">
        <v>13</v>
      </c>
      <c r="F10" s="6">
        <v>2010</v>
      </c>
      <c r="G10" s="5">
        <v>7713</v>
      </c>
      <c r="H10" s="5">
        <v>3400000</v>
      </c>
    </row>
    <row r="11" spans="1:8" s="10" customFormat="1" ht="49.5">
      <c r="A11" s="13">
        <v>7</v>
      </c>
      <c r="B11" s="12" t="s">
        <v>12</v>
      </c>
      <c r="C11" s="12" t="s">
        <v>11</v>
      </c>
      <c r="D11" s="11" t="s">
        <v>10</v>
      </c>
      <c r="E11" s="7" t="s">
        <v>9</v>
      </c>
      <c r="F11" s="6">
        <v>2017</v>
      </c>
      <c r="G11" s="5">
        <v>10000</v>
      </c>
      <c r="H11" s="5">
        <v>150000</v>
      </c>
    </row>
    <row r="12" spans="1:8" s="10" customFormat="1" ht="82.5">
      <c r="A12" s="9">
        <v>8</v>
      </c>
      <c r="B12" s="6" t="s">
        <v>8</v>
      </c>
      <c r="C12" s="7" t="s">
        <v>7</v>
      </c>
      <c r="D12" s="6" t="s">
        <v>6</v>
      </c>
      <c r="E12" s="7" t="s">
        <v>5</v>
      </c>
      <c r="F12" s="6">
        <v>2018</v>
      </c>
      <c r="G12" s="5"/>
      <c r="H12" s="5">
        <v>10000000</v>
      </c>
    </row>
    <row r="13" spans="1:8" ht="33">
      <c r="A13" s="9">
        <v>9</v>
      </c>
      <c r="B13" s="6" t="s">
        <v>4</v>
      </c>
      <c r="C13" s="7" t="s">
        <v>3</v>
      </c>
      <c r="D13" s="8" t="s">
        <v>2</v>
      </c>
      <c r="E13" s="7" t="s">
        <v>1</v>
      </c>
      <c r="F13" s="6">
        <v>2007</v>
      </c>
      <c r="G13" s="5"/>
      <c r="H13" s="4">
        <v>1050000</v>
      </c>
    </row>
    <row r="14" spans="1:8" ht="16.5">
      <c r="A14" s="3"/>
      <c r="B14" s="3" t="s">
        <v>0</v>
      </c>
      <c r="C14" s="2"/>
      <c r="D14" s="2"/>
      <c r="E14" s="2"/>
      <c r="F14" s="2"/>
      <c r="G14" s="1">
        <f>SUM(G5:G12)</f>
        <v>30973</v>
      </c>
      <c r="H14" s="1">
        <f>SUM(H5:H13)</f>
        <v>16650000</v>
      </c>
    </row>
  </sheetData>
  <sheetProtection/>
  <mergeCells count="1">
    <mergeCell ref="A2:H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5"/>
  <sheetViews>
    <sheetView zoomScalePageLayoutView="0" workbookViewId="0" topLeftCell="A1">
      <selection activeCell="C31" sqref="C31"/>
    </sheetView>
  </sheetViews>
  <sheetFormatPr defaultColWidth="9.00390625" defaultRowHeight="12.75"/>
  <cols>
    <col min="1" max="1" width="7.421875" style="23" customWidth="1"/>
    <col min="2" max="2" width="15.28125" style="23" customWidth="1"/>
    <col min="3" max="3" width="14.421875" style="23" customWidth="1"/>
    <col min="4" max="4" width="13.8515625" style="23" bestFit="1" customWidth="1"/>
    <col min="5" max="5" width="12.140625" style="23" customWidth="1"/>
    <col min="6" max="6" width="21.28125" style="23" customWidth="1"/>
    <col min="7" max="7" width="13.8515625" style="23" customWidth="1"/>
    <col min="8" max="8" width="15.8515625" style="23" bestFit="1" customWidth="1"/>
    <col min="9" max="9" width="18.57421875" style="23" bestFit="1" customWidth="1"/>
    <col min="10" max="16384" width="9.00390625" style="23" customWidth="1"/>
  </cols>
  <sheetData>
    <row r="1" spans="1:9" ht="16.5">
      <c r="A1" s="404" t="s">
        <v>401</v>
      </c>
      <c r="B1" s="404"/>
      <c r="C1" s="404"/>
      <c r="D1" s="404"/>
      <c r="E1" s="404"/>
      <c r="F1" s="404"/>
      <c r="G1" s="404"/>
      <c r="H1" s="404"/>
      <c r="I1" s="404"/>
    </row>
    <row r="2" spans="1:9" ht="49.5">
      <c r="A2" s="44" t="s">
        <v>63</v>
      </c>
      <c r="B2" s="44" t="s">
        <v>62</v>
      </c>
      <c r="C2" s="43" t="s">
        <v>61</v>
      </c>
      <c r="D2" s="43" t="s">
        <v>399</v>
      </c>
      <c r="E2" s="43" t="s">
        <v>60</v>
      </c>
      <c r="F2" s="43" t="s">
        <v>409</v>
      </c>
      <c r="G2" s="43" t="s">
        <v>59</v>
      </c>
      <c r="H2" s="43" t="s">
        <v>411</v>
      </c>
      <c r="I2" s="43" t="s">
        <v>58</v>
      </c>
    </row>
    <row r="3" spans="1:9" ht="16.5">
      <c r="A3" s="42">
        <v>1</v>
      </c>
      <c r="B3" s="41" t="s">
        <v>57</v>
      </c>
      <c r="C3" s="40">
        <f>SUM(C4:C10)</f>
        <v>7485</v>
      </c>
      <c r="D3" s="40">
        <f>SUM(D4:D10)</f>
        <v>8940.1</v>
      </c>
      <c r="E3" s="40"/>
      <c r="F3" s="39">
        <f>SUM(F4:F10)</f>
        <v>2780543000</v>
      </c>
      <c r="G3" s="39"/>
      <c r="H3" s="38">
        <f>SUM(H4:H9)</f>
        <v>38035110</v>
      </c>
      <c r="I3" s="38">
        <f>SUM(I4:I10)</f>
        <v>2383214675</v>
      </c>
    </row>
    <row r="4" spans="1:9" ht="16.5">
      <c r="A4" s="33" t="s">
        <v>56</v>
      </c>
      <c r="B4" s="32" t="s">
        <v>55</v>
      </c>
      <c r="C4" s="32">
        <v>2995</v>
      </c>
      <c r="D4" s="292">
        <v>3848.1</v>
      </c>
      <c r="E4" s="31">
        <f aca="true" t="shared" si="0" ref="E4:E10">D4-C4</f>
        <v>853.0999999999999</v>
      </c>
      <c r="F4" s="293">
        <f>D4*G4</f>
        <v>2116455000</v>
      </c>
      <c r="G4" s="30">
        <v>550000</v>
      </c>
      <c r="H4" s="29">
        <v>1867941</v>
      </c>
      <c r="I4" s="28">
        <f>F4-H4</f>
        <v>2114587059</v>
      </c>
    </row>
    <row r="5" spans="1:9" s="34" customFormat="1" ht="16.5">
      <c r="A5" s="37" t="s">
        <v>54</v>
      </c>
      <c r="B5" s="36" t="s">
        <v>53</v>
      </c>
      <c r="C5" s="36">
        <v>1399</v>
      </c>
      <c r="D5" s="292">
        <v>1496</v>
      </c>
      <c r="E5" s="31">
        <f t="shared" si="0"/>
        <v>97</v>
      </c>
      <c r="F5" s="293">
        <f>E5*G5</f>
        <v>4850000</v>
      </c>
      <c r="G5" s="35">
        <v>50000</v>
      </c>
      <c r="H5" s="29">
        <v>2591</v>
      </c>
      <c r="I5" s="28"/>
    </row>
    <row r="6" spans="1:9" ht="16.5">
      <c r="A6" s="33" t="s">
        <v>52</v>
      </c>
      <c r="B6" s="32" t="s">
        <v>51</v>
      </c>
      <c r="C6" s="32">
        <v>1268</v>
      </c>
      <c r="D6" s="292">
        <v>1091.3</v>
      </c>
      <c r="E6" s="31">
        <f>D6-C6</f>
        <v>-176.70000000000005</v>
      </c>
      <c r="F6" s="293">
        <f>D6*G6</f>
        <v>327390000</v>
      </c>
      <c r="G6" s="30">
        <v>300000</v>
      </c>
      <c r="H6" s="29"/>
      <c r="I6" s="28"/>
    </row>
    <row r="7" spans="1:9" ht="16.5">
      <c r="A7" s="33" t="s">
        <v>50</v>
      </c>
      <c r="B7" s="32" t="s">
        <v>49</v>
      </c>
      <c r="C7" s="32">
        <v>126.6</v>
      </c>
      <c r="D7" s="292">
        <v>189.1</v>
      </c>
      <c r="E7" s="31">
        <f t="shared" si="0"/>
        <v>62.5</v>
      </c>
      <c r="F7" s="293">
        <f>D7*G7</f>
        <v>56730000</v>
      </c>
      <c r="G7" s="30">
        <v>300000</v>
      </c>
      <c r="H7" s="29">
        <v>35963424</v>
      </c>
      <c r="I7" s="28"/>
    </row>
    <row r="8" spans="1:9" ht="16.5">
      <c r="A8" s="33" t="s">
        <v>48</v>
      </c>
      <c r="B8" s="32" t="s">
        <v>47</v>
      </c>
      <c r="C8" s="32">
        <v>490</v>
      </c>
      <c r="D8" s="292">
        <v>777.5</v>
      </c>
      <c r="E8" s="31">
        <f t="shared" si="0"/>
        <v>287.5</v>
      </c>
      <c r="F8" s="293">
        <f>D8*G8</f>
        <v>155500000</v>
      </c>
      <c r="G8" s="30">
        <v>200000</v>
      </c>
      <c r="H8" s="29">
        <v>9900</v>
      </c>
      <c r="I8" s="28">
        <f>F8-H8</f>
        <v>155490100</v>
      </c>
    </row>
    <row r="9" spans="1:9" s="34" customFormat="1" ht="16.5">
      <c r="A9" s="37" t="s">
        <v>46</v>
      </c>
      <c r="B9" s="36" t="s">
        <v>45</v>
      </c>
      <c r="C9" s="36">
        <v>229</v>
      </c>
      <c r="D9" s="292">
        <v>343</v>
      </c>
      <c r="E9" s="31">
        <f t="shared" si="0"/>
        <v>114</v>
      </c>
      <c r="F9" s="294">
        <f>D9*G9</f>
        <v>24010000</v>
      </c>
      <c r="G9" s="35">
        <v>70000</v>
      </c>
      <c r="H9" s="29">
        <v>191254</v>
      </c>
      <c r="I9" s="28">
        <f>F9-H9</f>
        <v>23818746</v>
      </c>
    </row>
    <row r="10" spans="1:9" ht="16.5">
      <c r="A10" s="33" t="s">
        <v>410</v>
      </c>
      <c r="B10" s="32" t="s">
        <v>44</v>
      </c>
      <c r="C10" s="32">
        <f>839+138.4</f>
        <v>977.4</v>
      </c>
      <c r="D10" s="292">
        <f>1113.5+81.6</f>
        <v>1195.1</v>
      </c>
      <c r="E10" s="31">
        <f t="shared" si="0"/>
        <v>217.69999999999993</v>
      </c>
      <c r="F10" s="294">
        <f>D10*G10</f>
        <v>95608000</v>
      </c>
      <c r="G10" s="30">
        <v>80000</v>
      </c>
      <c r="H10" s="29">
        <v>6289230</v>
      </c>
      <c r="I10" s="28">
        <f>F10-H10</f>
        <v>89318770</v>
      </c>
    </row>
    <row r="11" ht="16.5">
      <c r="G11" s="27"/>
    </row>
    <row r="12" spans="2:8" ht="33">
      <c r="B12" s="26" t="s">
        <v>400</v>
      </c>
      <c r="C12" s="405">
        <f>4131*I3/D3</f>
        <v>1101224798.651581</v>
      </c>
      <c r="D12" s="406"/>
      <c r="H12" s="25"/>
    </row>
    <row r="13" ht="18.75">
      <c r="F13" s="303"/>
    </row>
    <row r="15" spans="5:6" ht="16.5">
      <c r="E15" s="24"/>
      <c r="F15" s="24"/>
    </row>
  </sheetData>
  <sheetProtection/>
  <mergeCells count="2">
    <mergeCell ref="A1:I1"/>
    <mergeCell ref="C12:D12"/>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Y47"/>
  <sheetViews>
    <sheetView zoomScale="85" zoomScaleNormal="85" zoomScalePageLayoutView="0" workbookViewId="0" topLeftCell="A4">
      <selection activeCell="B60" sqref="B60"/>
    </sheetView>
  </sheetViews>
  <sheetFormatPr defaultColWidth="9.140625" defaultRowHeight="12.75"/>
  <cols>
    <col min="1" max="1" width="5.140625" style="82" customWidth="1"/>
    <col min="2" max="2" width="54.8515625" style="82" customWidth="1"/>
    <col min="3" max="3" width="60.140625" style="82" bestFit="1" customWidth="1"/>
    <col min="4" max="4" width="14.28125" style="111" bestFit="1" customWidth="1"/>
    <col min="5" max="5" width="11.8515625" style="112" hidden="1" customWidth="1"/>
    <col min="6" max="6" width="10.28125" style="112" hidden="1" customWidth="1"/>
    <col min="7" max="7" width="7.421875" style="112" hidden="1" customWidth="1"/>
    <col min="8" max="8" width="13.421875" style="112" hidden="1" customWidth="1"/>
    <col min="9" max="9" width="36.140625" style="82" bestFit="1" customWidth="1"/>
    <col min="10" max="10" width="26.7109375" style="81" hidden="1" customWidth="1"/>
    <col min="11" max="11" width="15.00390625" style="81" hidden="1" customWidth="1"/>
    <col min="12" max="12" width="12.421875" style="81" hidden="1" customWidth="1"/>
    <col min="13" max="13" width="12.00390625" style="81" hidden="1" customWidth="1"/>
    <col min="14" max="14" width="12.421875" style="81" hidden="1" customWidth="1"/>
    <col min="15" max="15" width="11.00390625" style="81" hidden="1" customWidth="1"/>
    <col min="16" max="16" width="10.28125" style="81" hidden="1" customWidth="1"/>
    <col min="17" max="17" width="13.7109375" style="81" hidden="1" customWidth="1"/>
    <col min="18" max="18" width="13.8515625" style="81" hidden="1" customWidth="1"/>
    <col min="19" max="19" width="11.7109375" style="81" hidden="1" customWidth="1"/>
    <col min="20" max="20" width="9.57421875" style="81" hidden="1" customWidth="1"/>
    <col min="21" max="21" width="10.00390625" style="81" hidden="1" customWidth="1"/>
    <col min="22" max="22" width="8.421875" style="81" hidden="1" customWidth="1"/>
    <col min="23" max="23" width="9.28125" style="82" hidden="1" customWidth="1"/>
    <col min="24" max="24" width="9.140625" style="82" hidden="1" customWidth="1"/>
    <col min="25" max="25" width="9.140625" style="134" customWidth="1"/>
    <col min="26" max="16384" width="9.140625" style="82" customWidth="1"/>
  </cols>
  <sheetData>
    <row r="1" spans="1:10" ht="15.75">
      <c r="A1" s="397" t="s">
        <v>66</v>
      </c>
      <c r="B1" s="397"/>
      <c r="C1" s="397"/>
      <c r="D1" s="397"/>
      <c r="E1" s="397"/>
      <c r="F1" s="397"/>
      <c r="G1" s="397"/>
      <c r="H1" s="397"/>
      <c r="I1" s="397"/>
      <c r="J1" s="80"/>
    </row>
    <row r="2" spans="1:10" ht="15.75">
      <c r="A2" s="397"/>
      <c r="B2" s="397"/>
      <c r="C2" s="397"/>
      <c r="D2" s="397"/>
      <c r="E2" s="397"/>
      <c r="F2" s="397"/>
      <c r="G2" s="397"/>
      <c r="H2" s="397"/>
      <c r="I2" s="397"/>
      <c r="J2" s="80"/>
    </row>
    <row r="3" spans="1:10" ht="15.75">
      <c r="A3" s="134"/>
      <c r="B3" s="134"/>
      <c r="C3" s="134"/>
      <c r="D3" s="134"/>
      <c r="E3" s="135"/>
      <c r="F3" s="135"/>
      <c r="G3" s="135"/>
      <c r="H3" s="135"/>
      <c r="I3" s="134"/>
      <c r="J3" s="136"/>
    </row>
    <row r="4" spans="1:10" ht="15.75">
      <c r="A4" s="398" t="s">
        <v>67</v>
      </c>
      <c r="B4" s="398"/>
      <c r="C4" s="398"/>
      <c r="D4" s="398"/>
      <c r="E4" s="398"/>
      <c r="F4" s="398"/>
      <c r="G4" s="398"/>
      <c r="H4" s="398"/>
      <c r="I4" s="398"/>
      <c r="J4" s="137"/>
    </row>
    <row r="5" spans="1:25" s="138" customFormat="1" ht="15.75">
      <c r="A5" s="85"/>
      <c r="B5" s="85"/>
      <c r="C5" s="85"/>
      <c r="D5" s="85"/>
      <c r="E5" s="85"/>
      <c r="F5" s="85"/>
      <c r="G5" s="85"/>
      <c r="H5" s="85"/>
      <c r="I5" s="85"/>
      <c r="J5" s="137"/>
      <c r="K5" s="137"/>
      <c r="L5" s="137"/>
      <c r="M5" s="137"/>
      <c r="N5" s="137"/>
      <c r="O5" s="137"/>
      <c r="P5" s="137"/>
      <c r="Q5" s="137"/>
      <c r="R5" s="137"/>
      <c r="S5" s="137"/>
      <c r="T5" s="137"/>
      <c r="U5" s="137"/>
      <c r="V5" s="137"/>
      <c r="Y5" s="155"/>
    </row>
    <row r="6" spans="1:25" s="93" customFormat="1" ht="15.75">
      <c r="A6" s="399" t="s">
        <v>43</v>
      </c>
      <c r="B6" s="395" t="s">
        <v>68</v>
      </c>
      <c r="C6" s="395" t="s">
        <v>69</v>
      </c>
      <c r="D6" s="395" t="s">
        <v>40</v>
      </c>
      <c r="E6" s="400" t="s">
        <v>70</v>
      </c>
      <c r="F6" s="401"/>
      <c r="G6" s="402"/>
      <c r="H6" s="395" t="s">
        <v>71</v>
      </c>
      <c r="I6" s="395" t="s">
        <v>72</v>
      </c>
      <c r="J6" s="137"/>
      <c r="K6" s="139"/>
      <c r="L6" s="139"/>
      <c r="M6" s="139"/>
      <c r="N6" s="139"/>
      <c r="O6" s="139"/>
      <c r="P6" s="139"/>
      <c r="Q6" s="139"/>
      <c r="R6" s="139"/>
      <c r="S6" s="139"/>
      <c r="T6" s="139"/>
      <c r="U6" s="139"/>
      <c r="V6" s="139"/>
      <c r="Y6" s="395" t="s">
        <v>268</v>
      </c>
    </row>
    <row r="7" spans="1:25" s="93" customFormat="1" ht="31.5" customHeight="1">
      <c r="A7" s="399"/>
      <c r="B7" s="396"/>
      <c r="C7" s="396"/>
      <c r="D7" s="396"/>
      <c r="E7" s="45" t="s">
        <v>73</v>
      </c>
      <c r="F7" s="45" t="s">
        <v>74</v>
      </c>
      <c r="G7" s="45" t="s">
        <v>75</v>
      </c>
      <c r="H7" s="396"/>
      <c r="I7" s="396"/>
      <c r="J7" s="137"/>
      <c r="K7" s="139"/>
      <c r="L7" s="139"/>
      <c r="M7" s="139"/>
      <c r="N7" s="139"/>
      <c r="O7" s="139"/>
      <c r="P7" s="139"/>
      <c r="Q7" s="139"/>
      <c r="R7" s="139"/>
      <c r="S7" s="139"/>
      <c r="T7" s="139"/>
      <c r="U7" s="139"/>
      <c r="V7" s="139"/>
      <c r="Y7" s="396"/>
    </row>
    <row r="8" spans="1:25" s="93" customFormat="1" ht="31.5" customHeight="1">
      <c r="A8" s="45" t="s">
        <v>76</v>
      </c>
      <c r="B8" s="147" t="s">
        <v>283</v>
      </c>
      <c r="C8" s="147"/>
      <c r="D8" s="147"/>
      <c r="E8" s="45"/>
      <c r="F8" s="45"/>
      <c r="G8" s="45"/>
      <c r="H8" s="147"/>
      <c r="I8" s="147"/>
      <c r="J8" s="137"/>
      <c r="K8" s="139"/>
      <c r="L8" s="139"/>
      <c r="M8" s="139"/>
      <c r="N8" s="139"/>
      <c r="O8" s="139"/>
      <c r="P8" s="139"/>
      <c r="Q8" s="139"/>
      <c r="R8" s="139"/>
      <c r="S8" s="139"/>
      <c r="T8" s="139"/>
      <c r="U8" s="139"/>
      <c r="V8" s="139"/>
      <c r="Y8" s="147"/>
    </row>
    <row r="9" spans="1:25" s="93" customFormat="1" ht="15.75">
      <c r="A9" s="49">
        <v>1</v>
      </c>
      <c r="B9" s="50" t="s">
        <v>92</v>
      </c>
      <c r="C9" s="50" t="s">
        <v>93</v>
      </c>
      <c r="D9" s="49">
        <v>3831529</v>
      </c>
      <c r="E9" s="49">
        <v>6</v>
      </c>
      <c r="F9" s="49">
        <v>7</v>
      </c>
      <c r="G9" s="49">
        <v>2</v>
      </c>
      <c r="H9" s="51">
        <f>J9</f>
        <v>820000</v>
      </c>
      <c r="I9" s="99">
        <v>400000</v>
      </c>
      <c r="J9" s="52">
        <f>SUM(K9:X9)</f>
        <v>820000</v>
      </c>
      <c r="K9" s="90">
        <v>400000</v>
      </c>
      <c r="L9" s="90"/>
      <c r="M9" s="90"/>
      <c r="N9" s="90"/>
      <c r="O9" s="90"/>
      <c r="P9" s="90"/>
      <c r="Q9" s="90"/>
      <c r="R9" s="90"/>
      <c r="S9" s="90"/>
      <c r="T9" s="90">
        <v>300000</v>
      </c>
      <c r="U9" s="90">
        <v>120000</v>
      </c>
      <c r="V9" s="90"/>
      <c r="W9" s="92"/>
      <c r="X9" s="140"/>
      <c r="Y9" s="156"/>
    </row>
    <row r="10" spans="1:25" s="93" customFormat="1" ht="31.5">
      <c r="A10" s="49">
        <v>2</v>
      </c>
      <c r="B10" s="50" t="s">
        <v>94</v>
      </c>
      <c r="C10" s="50" t="s">
        <v>95</v>
      </c>
      <c r="D10" s="49">
        <v>3833115</v>
      </c>
      <c r="E10" s="49">
        <v>5</v>
      </c>
      <c r="F10" s="49">
        <v>6</v>
      </c>
      <c r="G10" s="49" t="s">
        <v>96</v>
      </c>
      <c r="H10" s="51">
        <f>J10</f>
        <v>205000</v>
      </c>
      <c r="I10" s="99">
        <v>160000</v>
      </c>
      <c r="J10" s="52">
        <f>SUM(K10:X10)</f>
        <v>205000</v>
      </c>
      <c r="K10" s="141">
        <v>160000</v>
      </c>
      <c r="L10" s="90"/>
      <c r="M10" s="90"/>
      <c r="N10" s="90"/>
      <c r="O10" s="90"/>
      <c r="P10" s="90">
        <v>14000</v>
      </c>
      <c r="Q10" s="90"/>
      <c r="R10" s="90"/>
      <c r="S10" s="90">
        <v>1000</v>
      </c>
      <c r="T10" s="90"/>
      <c r="U10" s="90"/>
      <c r="V10" s="90"/>
      <c r="W10" s="92"/>
      <c r="X10" s="140">
        <v>30000</v>
      </c>
      <c r="Y10" s="157" t="s">
        <v>231</v>
      </c>
    </row>
    <row r="11" spans="1:25" s="93" customFormat="1" ht="15.75">
      <c r="A11" s="49">
        <v>3</v>
      </c>
      <c r="B11" s="50" t="s">
        <v>97</v>
      </c>
      <c r="C11" s="50" t="s">
        <v>98</v>
      </c>
      <c r="D11" s="49">
        <v>3822234</v>
      </c>
      <c r="E11" s="49">
        <v>6</v>
      </c>
      <c r="F11" s="49">
        <v>5</v>
      </c>
      <c r="G11" s="49">
        <v>2</v>
      </c>
      <c r="H11" s="51">
        <f>J11</f>
        <v>130000</v>
      </c>
      <c r="I11" s="99">
        <v>75000</v>
      </c>
      <c r="J11" s="52">
        <f>SUM(K11:X11)</f>
        <v>130000</v>
      </c>
      <c r="K11" s="90">
        <v>75000</v>
      </c>
      <c r="L11" s="90"/>
      <c r="M11" s="90"/>
      <c r="N11" s="90"/>
      <c r="O11" s="90"/>
      <c r="P11" s="90"/>
      <c r="Q11" s="90">
        <v>35000</v>
      </c>
      <c r="R11" s="90"/>
      <c r="S11" s="90"/>
      <c r="T11" s="90"/>
      <c r="U11" s="90"/>
      <c r="V11" s="90">
        <v>15000</v>
      </c>
      <c r="W11" s="92"/>
      <c r="X11" s="140">
        <v>5000</v>
      </c>
      <c r="Y11" s="157"/>
    </row>
    <row r="12" spans="1:25" s="93" customFormat="1" ht="15.75">
      <c r="A12" s="49">
        <v>4</v>
      </c>
      <c r="B12" s="50" t="s">
        <v>99</v>
      </c>
      <c r="C12" s="50" t="s">
        <v>100</v>
      </c>
      <c r="D12" s="49">
        <v>3831056</v>
      </c>
      <c r="E12" s="49">
        <v>10</v>
      </c>
      <c r="F12" s="49">
        <v>8</v>
      </c>
      <c r="G12" s="49">
        <v>2</v>
      </c>
      <c r="H12" s="51">
        <v>250000</v>
      </c>
      <c r="I12" s="99">
        <v>50000</v>
      </c>
      <c r="J12" s="52">
        <v>250000</v>
      </c>
      <c r="K12" s="90">
        <v>50000</v>
      </c>
      <c r="L12" s="90"/>
      <c r="M12" s="90"/>
      <c r="N12" s="90"/>
      <c r="O12" s="90"/>
      <c r="P12" s="90"/>
      <c r="Q12" s="90"/>
      <c r="R12" s="90"/>
      <c r="S12" s="90"/>
      <c r="T12" s="90"/>
      <c r="U12" s="90"/>
      <c r="V12" s="90"/>
      <c r="W12" s="92"/>
      <c r="X12" s="140"/>
      <c r="Y12" s="157"/>
    </row>
    <row r="13" spans="1:25" s="93" customFormat="1" ht="15.75">
      <c r="A13" s="49">
        <v>5</v>
      </c>
      <c r="B13" s="50" t="s">
        <v>101</v>
      </c>
      <c r="C13" s="50" t="s">
        <v>102</v>
      </c>
      <c r="D13" s="49">
        <v>918691443</v>
      </c>
      <c r="E13" s="49">
        <v>2</v>
      </c>
      <c r="F13" s="49">
        <v>1</v>
      </c>
      <c r="G13" s="49">
        <v>1</v>
      </c>
      <c r="H13" s="51">
        <f>J13</f>
        <v>40000</v>
      </c>
      <c r="I13" s="99">
        <v>40000</v>
      </c>
      <c r="J13" s="52">
        <f>SUM(K13:X13)</f>
        <v>40000</v>
      </c>
      <c r="K13" s="90">
        <v>40000</v>
      </c>
      <c r="L13" s="90"/>
      <c r="M13" s="90"/>
      <c r="N13" s="90"/>
      <c r="O13" s="90"/>
      <c r="P13" s="90"/>
      <c r="Q13" s="90"/>
      <c r="R13" s="90"/>
      <c r="S13" s="90"/>
      <c r="T13" s="90"/>
      <c r="U13" s="90"/>
      <c r="V13" s="90"/>
      <c r="W13" s="92"/>
      <c r="X13" s="140"/>
      <c r="Y13" s="157"/>
    </row>
    <row r="14" spans="1:25" s="93" customFormat="1" ht="15.75">
      <c r="A14" s="49">
        <v>6</v>
      </c>
      <c r="B14" s="50" t="s">
        <v>103</v>
      </c>
      <c r="C14" s="50" t="s">
        <v>104</v>
      </c>
      <c r="D14" s="49">
        <v>3822346</v>
      </c>
      <c r="E14" s="49">
        <v>8</v>
      </c>
      <c r="F14" s="49">
        <v>9</v>
      </c>
      <c r="G14" s="49">
        <v>13</v>
      </c>
      <c r="H14" s="51">
        <v>3468906</v>
      </c>
      <c r="I14" s="99">
        <v>8300</v>
      </c>
      <c r="J14" s="52">
        <f>SUM(K14:X14)</f>
        <v>3468906</v>
      </c>
      <c r="K14" s="90">
        <v>8300</v>
      </c>
      <c r="L14" s="90">
        <v>132944</v>
      </c>
      <c r="M14" s="90">
        <v>2931016</v>
      </c>
      <c r="N14" s="90">
        <v>41104</v>
      </c>
      <c r="O14" s="90"/>
      <c r="P14" s="90"/>
      <c r="Q14" s="90">
        <v>14535</v>
      </c>
      <c r="R14" s="90"/>
      <c r="S14" s="90">
        <v>180343</v>
      </c>
      <c r="T14" s="90"/>
      <c r="U14" s="90">
        <v>160664</v>
      </c>
      <c r="V14" s="90"/>
      <c r="W14" s="92"/>
      <c r="X14" s="140"/>
      <c r="Y14" s="157" t="s">
        <v>231</v>
      </c>
    </row>
    <row r="15" spans="1:25" s="93" customFormat="1" ht="15.75">
      <c r="A15" s="49">
        <v>7</v>
      </c>
      <c r="B15" s="50" t="s">
        <v>105</v>
      </c>
      <c r="C15" s="50" t="s">
        <v>106</v>
      </c>
      <c r="D15" s="49">
        <v>3822246</v>
      </c>
      <c r="E15" s="49">
        <v>5</v>
      </c>
      <c r="F15" s="49">
        <v>5</v>
      </c>
      <c r="G15" s="49" t="s">
        <v>96</v>
      </c>
      <c r="H15" s="51">
        <v>2000</v>
      </c>
      <c r="I15" s="99">
        <v>2000</v>
      </c>
      <c r="J15" s="52">
        <f>SUM(K15:X15)</f>
        <v>2000</v>
      </c>
      <c r="K15" s="90">
        <v>2000</v>
      </c>
      <c r="L15" s="90"/>
      <c r="M15" s="90"/>
      <c r="N15" s="90"/>
      <c r="O15" s="90"/>
      <c r="P15" s="90"/>
      <c r="Q15" s="90"/>
      <c r="R15" s="90"/>
      <c r="S15" s="90"/>
      <c r="T15" s="90"/>
      <c r="U15" s="90"/>
      <c r="V15" s="90"/>
      <c r="W15" s="92"/>
      <c r="X15" s="140"/>
      <c r="Y15" s="156"/>
    </row>
    <row r="16" spans="1:25" s="96" customFormat="1" ht="15.75">
      <c r="A16" s="49">
        <v>8</v>
      </c>
      <c r="B16" s="50" t="s">
        <v>107</v>
      </c>
      <c r="C16" s="50" t="s">
        <v>108</v>
      </c>
      <c r="D16" s="49">
        <v>983146448</v>
      </c>
      <c r="E16" s="49">
        <v>2</v>
      </c>
      <c r="F16" s="49">
        <v>2</v>
      </c>
      <c r="G16" s="49"/>
      <c r="H16" s="51">
        <v>2500</v>
      </c>
      <c r="I16" s="99">
        <v>2000</v>
      </c>
      <c r="J16" s="52">
        <f>SUM(K16:X16)</f>
        <v>2500</v>
      </c>
      <c r="K16" s="90">
        <v>2000</v>
      </c>
      <c r="L16" s="90">
        <v>250</v>
      </c>
      <c r="M16" s="90">
        <v>250</v>
      </c>
      <c r="N16" s="90"/>
      <c r="O16" s="90"/>
      <c r="P16" s="90"/>
      <c r="Q16" s="90"/>
      <c r="R16" s="90"/>
      <c r="S16" s="90"/>
      <c r="T16" s="90"/>
      <c r="U16" s="90"/>
      <c r="V16" s="90"/>
      <c r="W16" s="95"/>
      <c r="X16" s="142"/>
      <c r="Y16" s="157"/>
    </row>
    <row r="17" spans="1:25" ht="15.75">
      <c r="A17" s="49">
        <v>9</v>
      </c>
      <c r="B17" s="50" t="s">
        <v>111</v>
      </c>
      <c r="C17" s="50" t="s">
        <v>112</v>
      </c>
      <c r="D17" s="49">
        <v>933240505</v>
      </c>
      <c r="E17" s="53">
        <v>6</v>
      </c>
      <c r="F17" s="53">
        <v>12</v>
      </c>
      <c r="G17" s="53">
        <v>8</v>
      </c>
      <c r="H17" s="54">
        <f>J17</f>
        <v>1100000</v>
      </c>
      <c r="I17" s="105">
        <v>500000</v>
      </c>
      <c r="J17" s="52">
        <f aca="true" t="shared" si="0" ref="J17:J35">SUM(K17:X17)</f>
        <v>1100000</v>
      </c>
      <c r="K17" s="105">
        <v>500000</v>
      </c>
      <c r="L17" s="105"/>
      <c r="M17" s="105"/>
      <c r="N17" s="105">
        <v>500000</v>
      </c>
      <c r="O17" s="105"/>
      <c r="P17" s="105"/>
      <c r="Q17" s="105"/>
      <c r="R17" s="105"/>
      <c r="S17" s="105">
        <v>100000</v>
      </c>
      <c r="T17" s="105"/>
      <c r="U17" s="105"/>
      <c r="V17" s="105"/>
      <c r="W17" s="98"/>
      <c r="X17" s="143"/>
      <c r="Y17" s="157"/>
    </row>
    <row r="18" spans="1:25" ht="15.75">
      <c r="A18" s="49">
        <v>10</v>
      </c>
      <c r="B18" s="50" t="s">
        <v>229</v>
      </c>
      <c r="C18" s="50" t="s">
        <v>113</v>
      </c>
      <c r="D18" s="55" t="s">
        <v>114</v>
      </c>
      <c r="E18" s="49">
        <v>4</v>
      </c>
      <c r="F18" s="49">
        <v>1</v>
      </c>
      <c r="G18" s="49">
        <v>1</v>
      </c>
      <c r="H18" s="51">
        <f>J18</f>
        <v>100000</v>
      </c>
      <c r="I18" s="105">
        <v>40000</v>
      </c>
      <c r="J18" s="52">
        <f t="shared" si="0"/>
        <v>100000</v>
      </c>
      <c r="K18" s="105">
        <v>40000</v>
      </c>
      <c r="L18" s="105"/>
      <c r="M18" s="105"/>
      <c r="N18" s="105">
        <v>25000</v>
      </c>
      <c r="O18" s="105"/>
      <c r="P18" s="105"/>
      <c r="Q18" s="105"/>
      <c r="R18" s="105"/>
      <c r="S18" s="105"/>
      <c r="T18" s="105"/>
      <c r="U18" s="105">
        <v>35000</v>
      </c>
      <c r="V18" s="105"/>
      <c r="W18" s="98"/>
      <c r="X18" s="143"/>
      <c r="Y18" s="157"/>
    </row>
    <row r="19" spans="1:25" ht="15.75">
      <c r="A19" s="49">
        <v>11</v>
      </c>
      <c r="B19" s="50" t="s">
        <v>257</v>
      </c>
      <c r="C19" s="121" t="s">
        <v>260</v>
      </c>
      <c r="D19" s="122" t="s">
        <v>259</v>
      </c>
      <c r="E19" s="49"/>
      <c r="F19" s="49"/>
      <c r="G19" s="49"/>
      <c r="H19" s="51"/>
      <c r="I19" s="105" t="s">
        <v>262</v>
      </c>
      <c r="J19" s="52"/>
      <c r="K19" s="105"/>
      <c r="L19" s="105"/>
      <c r="M19" s="105"/>
      <c r="N19" s="105"/>
      <c r="O19" s="105"/>
      <c r="P19" s="105"/>
      <c r="Q19" s="105"/>
      <c r="R19" s="105"/>
      <c r="S19" s="105"/>
      <c r="T19" s="105"/>
      <c r="U19" s="105"/>
      <c r="V19" s="105"/>
      <c r="W19" s="98"/>
      <c r="X19" s="143"/>
      <c r="Y19" s="157"/>
    </row>
    <row r="20" spans="1:25" ht="15.75">
      <c r="A20" s="49">
        <v>12</v>
      </c>
      <c r="B20" s="50" t="s">
        <v>273</v>
      </c>
      <c r="C20" s="121" t="s">
        <v>274</v>
      </c>
      <c r="D20" s="122" t="s">
        <v>275</v>
      </c>
      <c r="E20" s="49"/>
      <c r="F20" s="49"/>
      <c r="G20" s="49"/>
      <c r="H20" s="51"/>
      <c r="I20" s="105">
        <v>250000</v>
      </c>
      <c r="J20" s="52"/>
      <c r="K20" s="105"/>
      <c r="L20" s="105"/>
      <c r="M20" s="105"/>
      <c r="N20" s="105"/>
      <c r="O20" s="105"/>
      <c r="P20" s="105"/>
      <c r="Q20" s="105"/>
      <c r="R20" s="105"/>
      <c r="S20" s="105"/>
      <c r="T20" s="105"/>
      <c r="U20" s="105"/>
      <c r="V20" s="105"/>
      <c r="W20" s="98"/>
      <c r="X20" s="143"/>
      <c r="Y20" s="157" t="s">
        <v>231</v>
      </c>
    </row>
    <row r="21" spans="1:25" ht="16.5" customHeight="1">
      <c r="A21" s="49">
        <v>13</v>
      </c>
      <c r="B21" s="50" t="s">
        <v>115</v>
      </c>
      <c r="C21" s="50" t="s">
        <v>116</v>
      </c>
      <c r="D21" s="49">
        <v>3811491</v>
      </c>
      <c r="E21" s="49">
        <v>121</v>
      </c>
      <c r="F21" s="49">
        <v>197</v>
      </c>
      <c r="G21" s="49">
        <v>18</v>
      </c>
      <c r="H21" s="51">
        <f>J21</f>
        <v>7006000</v>
      </c>
      <c r="I21" s="97">
        <v>6000</v>
      </c>
      <c r="J21" s="52">
        <f t="shared" si="0"/>
        <v>7006000</v>
      </c>
      <c r="K21" s="97">
        <v>6000</v>
      </c>
      <c r="L21" s="97">
        <v>2300000</v>
      </c>
      <c r="M21" s="97"/>
      <c r="N21" s="97">
        <v>500000</v>
      </c>
      <c r="O21" s="97"/>
      <c r="P21" s="97"/>
      <c r="Q21" s="97"/>
      <c r="R21" s="97"/>
      <c r="S21" s="97">
        <v>4200000</v>
      </c>
      <c r="T21" s="97"/>
      <c r="U21" s="97"/>
      <c r="V21" s="97"/>
      <c r="W21" s="98"/>
      <c r="X21" s="143"/>
      <c r="Y21" s="157" t="s">
        <v>231</v>
      </c>
    </row>
    <row r="22" spans="1:25" ht="15.75">
      <c r="A22" s="49">
        <v>14</v>
      </c>
      <c r="B22" s="50" t="s">
        <v>117</v>
      </c>
      <c r="C22" s="50" t="s">
        <v>118</v>
      </c>
      <c r="D22" s="49">
        <v>831053</v>
      </c>
      <c r="E22" s="49">
        <v>9</v>
      </c>
      <c r="F22" s="49">
        <v>2</v>
      </c>
      <c r="G22" s="49">
        <v>15</v>
      </c>
      <c r="H22" s="51">
        <f>J22</f>
        <v>4833000</v>
      </c>
      <c r="I22" s="99">
        <v>3500000</v>
      </c>
      <c r="J22" s="52">
        <f t="shared" si="0"/>
        <v>4833000</v>
      </c>
      <c r="K22" s="99">
        <v>3500000</v>
      </c>
      <c r="L22" s="99">
        <v>500000</v>
      </c>
      <c r="M22" s="99">
        <v>400000</v>
      </c>
      <c r="N22" s="99">
        <v>200000</v>
      </c>
      <c r="O22" s="99"/>
      <c r="P22" s="99"/>
      <c r="Q22" s="99">
        <v>3000</v>
      </c>
      <c r="R22" s="99"/>
      <c r="S22" s="99"/>
      <c r="T22" s="99"/>
      <c r="U22" s="99">
        <v>30000</v>
      </c>
      <c r="V22" s="99"/>
      <c r="W22" s="98">
        <v>200000</v>
      </c>
      <c r="X22" s="143"/>
      <c r="Y22" s="157"/>
    </row>
    <row r="23" spans="1:25" ht="15.75">
      <c r="A23" s="49">
        <v>15</v>
      </c>
      <c r="B23" s="50" t="s">
        <v>119</v>
      </c>
      <c r="C23" s="50" t="s">
        <v>120</v>
      </c>
      <c r="D23" s="49">
        <v>3831142</v>
      </c>
      <c r="E23" s="49">
        <v>4</v>
      </c>
      <c r="F23" s="49"/>
      <c r="G23" s="49">
        <v>12</v>
      </c>
      <c r="H23" s="51">
        <v>4000000</v>
      </c>
      <c r="I23" s="99">
        <v>3000000</v>
      </c>
      <c r="J23" s="52">
        <f t="shared" si="0"/>
        <v>4000000</v>
      </c>
      <c r="K23" s="99">
        <v>3000000</v>
      </c>
      <c r="L23" s="99"/>
      <c r="M23" s="99"/>
      <c r="N23" s="99">
        <v>500000</v>
      </c>
      <c r="O23" s="99">
        <v>500000</v>
      </c>
      <c r="P23" s="99"/>
      <c r="Q23" s="99"/>
      <c r="R23" s="99"/>
      <c r="S23" s="99"/>
      <c r="T23" s="99"/>
      <c r="U23" s="99"/>
      <c r="V23" s="99"/>
      <c r="W23" s="98"/>
      <c r="X23" s="143"/>
      <c r="Y23" s="157" t="s">
        <v>231</v>
      </c>
    </row>
    <row r="24" spans="1:25" ht="15.75">
      <c r="A24" s="49">
        <v>16</v>
      </c>
      <c r="B24" s="50" t="s">
        <v>121</v>
      </c>
      <c r="C24" s="50" t="s">
        <v>122</v>
      </c>
      <c r="D24" s="49">
        <v>986159449</v>
      </c>
      <c r="E24" s="49">
        <v>4</v>
      </c>
      <c r="F24" s="49">
        <v>10</v>
      </c>
      <c r="G24" s="49"/>
      <c r="H24" s="51">
        <v>1200000</v>
      </c>
      <c r="I24" s="99">
        <v>1200000</v>
      </c>
      <c r="J24" s="52">
        <f t="shared" si="0"/>
        <v>1200000</v>
      </c>
      <c r="K24" s="90">
        <v>1200000</v>
      </c>
      <c r="L24" s="90"/>
      <c r="M24" s="90"/>
      <c r="N24" s="90"/>
      <c r="O24" s="90"/>
      <c r="P24" s="90"/>
      <c r="Q24" s="90"/>
      <c r="R24" s="90"/>
      <c r="S24" s="90"/>
      <c r="T24" s="90"/>
      <c r="U24" s="90"/>
      <c r="V24" s="90"/>
      <c r="W24" s="98"/>
      <c r="X24" s="143"/>
      <c r="Y24" s="157"/>
    </row>
    <row r="25" spans="1:25" ht="31.5">
      <c r="A25" s="49">
        <v>17</v>
      </c>
      <c r="B25" s="50" t="s">
        <v>123</v>
      </c>
      <c r="C25" s="50" t="s">
        <v>93</v>
      </c>
      <c r="D25" s="49" t="s">
        <v>124</v>
      </c>
      <c r="E25" s="49">
        <v>4</v>
      </c>
      <c r="F25" s="49">
        <v>10</v>
      </c>
      <c r="G25" s="49">
        <v>10</v>
      </c>
      <c r="H25" s="51">
        <v>800000</v>
      </c>
      <c r="I25" s="99">
        <v>10000000</v>
      </c>
      <c r="J25" s="52">
        <f t="shared" si="0"/>
        <v>800000</v>
      </c>
      <c r="K25" s="105">
        <v>800000</v>
      </c>
      <c r="L25" s="105"/>
      <c r="M25" s="105"/>
      <c r="N25" s="105"/>
      <c r="O25" s="105"/>
      <c r="P25" s="105"/>
      <c r="Q25" s="105"/>
      <c r="R25" s="105"/>
      <c r="S25" s="105"/>
      <c r="T25" s="105"/>
      <c r="U25" s="105"/>
      <c r="V25" s="105"/>
      <c r="W25" s="98"/>
      <c r="X25" s="143"/>
      <c r="Y25" s="157" t="s">
        <v>231</v>
      </c>
    </row>
    <row r="26" spans="1:25" s="96" customFormat="1" ht="15.75">
      <c r="A26" s="49">
        <v>18</v>
      </c>
      <c r="B26" s="50" t="s">
        <v>125</v>
      </c>
      <c r="C26" s="50" t="s">
        <v>126</v>
      </c>
      <c r="D26" s="49">
        <v>912036051</v>
      </c>
      <c r="E26" s="49">
        <v>2</v>
      </c>
      <c r="F26" s="49">
        <v>4</v>
      </c>
      <c r="G26" s="49">
        <v>1</v>
      </c>
      <c r="H26" s="51">
        <f>J26</f>
        <v>800000</v>
      </c>
      <c r="I26" s="97">
        <v>800000</v>
      </c>
      <c r="J26" s="52">
        <f t="shared" si="0"/>
        <v>800000</v>
      </c>
      <c r="K26" s="97">
        <v>800000</v>
      </c>
      <c r="L26" s="97"/>
      <c r="M26" s="97"/>
      <c r="N26" s="97"/>
      <c r="O26" s="97"/>
      <c r="P26" s="97"/>
      <c r="Q26" s="97"/>
      <c r="R26" s="97"/>
      <c r="S26" s="97"/>
      <c r="T26" s="97"/>
      <c r="U26" s="97"/>
      <c r="V26" s="97"/>
      <c r="W26" s="95"/>
      <c r="X26" s="142"/>
      <c r="Y26" s="157" t="s">
        <v>231</v>
      </c>
    </row>
    <row r="27" spans="1:25" s="93" customFormat="1" ht="16.5">
      <c r="A27" s="49">
        <v>19</v>
      </c>
      <c r="B27" s="50" t="s">
        <v>280</v>
      </c>
      <c r="C27" s="150" t="s">
        <v>281</v>
      </c>
      <c r="D27" s="150" t="s">
        <v>282</v>
      </c>
      <c r="E27" s="49">
        <v>2</v>
      </c>
      <c r="F27" s="49">
        <v>5</v>
      </c>
      <c r="G27" s="49">
        <v>20</v>
      </c>
      <c r="H27" s="51">
        <v>300000</v>
      </c>
      <c r="I27" s="99">
        <v>5000000</v>
      </c>
      <c r="J27" s="52">
        <f t="shared" si="0"/>
        <v>300000</v>
      </c>
      <c r="K27" s="99">
        <v>300000</v>
      </c>
      <c r="L27" s="99"/>
      <c r="M27" s="99"/>
      <c r="N27" s="99"/>
      <c r="O27" s="99"/>
      <c r="P27" s="99"/>
      <c r="Q27" s="99"/>
      <c r="R27" s="99"/>
      <c r="S27" s="99"/>
      <c r="T27" s="99"/>
      <c r="U27" s="99"/>
      <c r="V27" s="99"/>
      <c r="W27" s="92"/>
      <c r="X27" s="140"/>
      <c r="Y27" s="157" t="s">
        <v>231</v>
      </c>
    </row>
    <row r="28" spans="1:25" ht="15" customHeight="1">
      <c r="A28" s="49">
        <v>20</v>
      </c>
      <c r="B28" s="50" t="s">
        <v>131</v>
      </c>
      <c r="C28" s="50" t="s">
        <v>132</v>
      </c>
      <c r="D28" s="49">
        <v>633970628</v>
      </c>
      <c r="E28" s="49">
        <v>3</v>
      </c>
      <c r="F28" s="49">
        <v>4</v>
      </c>
      <c r="G28" s="49">
        <v>1</v>
      </c>
      <c r="H28" s="51">
        <f>J28</f>
        <v>550000</v>
      </c>
      <c r="I28" s="99">
        <v>250000</v>
      </c>
      <c r="J28" s="52">
        <f t="shared" si="0"/>
        <v>550000</v>
      </c>
      <c r="K28" s="99">
        <v>250000</v>
      </c>
      <c r="L28" s="99"/>
      <c r="M28" s="99">
        <v>100000</v>
      </c>
      <c r="N28" s="99"/>
      <c r="O28" s="99"/>
      <c r="P28" s="99"/>
      <c r="Q28" s="99"/>
      <c r="R28" s="99"/>
      <c r="S28" s="99">
        <v>200000</v>
      </c>
      <c r="T28" s="99"/>
      <c r="U28" s="99"/>
      <c r="V28" s="99"/>
      <c r="W28" s="98"/>
      <c r="X28" s="143"/>
      <c r="Y28" s="157"/>
    </row>
    <row r="29" spans="1:25" ht="15.75">
      <c r="A29" s="49">
        <v>21</v>
      </c>
      <c r="B29" s="50" t="s">
        <v>133</v>
      </c>
      <c r="C29" s="50" t="s">
        <v>134</v>
      </c>
      <c r="D29" s="49">
        <v>3834699</v>
      </c>
      <c r="E29" s="49">
        <v>4</v>
      </c>
      <c r="F29" s="49">
        <v>2</v>
      </c>
      <c r="G29" s="49">
        <v>6</v>
      </c>
      <c r="H29" s="51">
        <f>J29</f>
        <v>300000</v>
      </c>
      <c r="I29" s="99">
        <v>200000</v>
      </c>
      <c r="J29" s="52">
        <f t="shared" si="0"/>
        <v>300000</v>
      </c>
      <c r="K29" s="99">
        <v>200000</v>
      </c>
      <c r="L29" s="99"/>
      <c r="M29" s="99"/>
      <c r="N29" s="99"/>
      <c r="O29" s="99"/>
      <c r="P29" s="99"/>
      <c r="Q29" s="99"/>
      <c r="R29" s="99"/>
      <c r="S29" s="99"/>
      <c r="T29" s="99">
        <v>100000</v>
      </c>
      <c r="U29" s="99"/>
      <c r="V29" s="99"/>
      <c r="W29" s="98"/>
      <c r="X29" s="143"/>
      <c r="Y29" s="157"/>
    </row>
    <row r="30" spans="1:25" ht="15.75">
      <c r="A30" s="49">
        <v>22</v>
      </c>
      <c r="B30" s="50" t="s">
        <v>135</v>
      </c>
      <c r="C30" s="50" t="s">
        <v>136</v>
      </c>
      <c r="D30" s="49"/>
      <c r="E30" s="49">
        <v>2</v>
      </c>
      <c r="F30" s="49">
        <v>2</v>
      </c>
      <c r="G30" s="49"/>
      <c r="H30" s="51">
        <v>150000</v>
      </c>
      <c r="I30" s="105">
        <v>150000</v>
      </c>
      <c r="J30" s="52">
        <f t="shared" si="0"/>
        <v>150000</v>
      </c>
      <c r="K30" s="105">
        <v>150000</v>
      </c>
      <c r="L30" s="105"/>
      <c r="M30" s="105"/>
      <c r="N30" s="105"/>
      <c r="O30" s="105"/>
      <c r="P30" s="105"/>
      <c r="Q30" s="105"/>
      <c r="R30" s="105"/>
      <c r="S30" s="105"/>
      <c r="T30" s="105"/>
      <c r="U30" s="105"/>
      <c r="V30" s="105"/>
      <c r="W30" s="98"/>
      <c r="X30" s="143"/>
      <c r="Y30" s="157" t="s">
        <v>231</v>
      </c>
    </row>
    <row r="31" spans="1:25" ht="15.75">
      <c r="A31" s="49">
        <v>23</v>
      </c>
      <c r="B31" s="50" t="s">
        <v>137</v>
      </c>
      <c r="C31" s="50" t="s">
        <v>93</v>
      </c>
      <c r="D31" s="49">
        <v>1635227306</v>
      </c>
      <c r="E31" s="49">
        <v>1</v>
      </c>
      <c r="F31" s="49">
        <v>2</v>
      </c>
      <c r="G31" s="49"/>
      <c r="H31" s="51">
        <v>120000</v>
      </c>
      <c r="I31" s="105">
        <v>120000</v>
      </c>
      <c r="J31" s="52">
        <f t="shared" si="0"/>
        <v>120000</v>
      </c>
      <c r="K31" s="105">
        <v>120000</v>
      </c>
      <c r="L31" s="105"/>
      <c r="M31" s="105"/>
      <c r="N31" s="105"/>
      <c r="O31" s="105"/>
      <c r="P31" s="105"/>
      <c r="Q31" s="105"/>
      <c r="R31" s="105"/>
      <c r="S31" s="105"/>
      <c r="T31" s="105"/>
      <c r="U31" s="105"/>
      <c r="V31" s="105"/>
      <c r="W31" s="98"/>
      <c r="X31" s="143"/>
      <c r="Y31" s="157"/>
    </row>
    <row r="32" spans="1:25" s="103" customFormat="1" ht="15.75">
      <c r="A32" s="49">
        <v>24</v>
      </c>
      <c r="B32" s="56" t="s">
        <v>138</v>
      </c>
      <c r="C32" s="56" t="s">
        <v>139</v>
      </c>
      <c r="D32" s="57">
        <v>978462503</v>
      </c>
      <c r="E32" s="57">
        <v>6</v>
      </c>
      <c r="F32" s="57">
        <v>2</v>
      </c>
      <c r="G32" s="57">
        <v>18</v>
      </c>
      <c r="H32" s="58">
        <v>3000000</v>
      </c>
      <c r="I32" s="99">
        <v>500000</v>
      </c>
      <c r="J32" s="52">
        <f t="shared" si="0"/>
        <v>100000</v>
      </c>
      <c r="K32" s="99">
        <v>100000</v>
      </c>
      <c r="L32" s="99"/>
      <c r="M32" s="99"/>
      <c r="N32" s="99"/>
      <c r="O32" s="99"/>
      <c r="P32" s="99"/>
      <c r="Q32" s="99"/>
      <c r="R32" s="99"/>
      <c r="S32" s="99"/>
      <c r="T32" s="99"/>
      <c r="U32" s="99"/>
      <c r="V32" s="99"/>
      <c r="W32" s="104"/>
      <c r="X32" s="144"/>
      <c r="Y32" s="158" t="s">
        <v>231</v>
      </c>
    </row>
    <row r="33" spans="1:25" ht="15.75">
      <c r="A33" s="49">
        <v>25</v>
      </c>
      <c r="B33" s="50" t="s">
        <v>140</v>
      </c>
      <c r="C33" s="50" t="s">
        <v>141</v>
      </c>
      <c r="D33" s="55" t="s">
        <v>142</v>
      </c>
      <c r="E33" s="49">
        <v>2</v>
      </c>
      <c r="F33" s="49">
        <v>3</v>
      </c>
      <c r="G33" s="49"/>
      <c r="H33" s="51">
        <f>J33</f>
        <v>80000</v>
      </c>
      <c r="I33" s="105">
        <v>80000</v>
      </c>
      <c r="J33" s="52">
        <f t="shared" si="0"/>
        <v>80000</v>
      </c>
      <c r="K33" s="105">
        <v>80000</v>
      </c>
      <c r="L33" s="105"/>
      <c r="M33" s="105"/>
      <c r="N33" s="105"/>
      <c r="O33" s="105"/>
      <c r="P33" s="105"/>
      <c r="Q33" s="105"/>
      <c r="R33" s="105"/>
      <c r="S33" s="105"/>
      <c r="T33" s="105"/>
      <c r="U33" s="105"/>
      <c r="V33" s="105"/>
      <c r="W33" s="98"/>
      <c r="X33" s="143"/>
      <c r="Y33" s="157" t="s">
        <v>231</v>
      </c>
    </row>
    <row r="34" spans="1:25" ht="15.75">
      <c r="A34" s="49">
        <v>26</v>
      </c>
      <c r="B34" s="50" t="s">
        <v>143</v>
      </c>
      <c r="C34" s="50" t="s">
        <v>144</v>
      </c>
      <c r="D34" s="55" t="s">
        <v>10</v>
      </c>
      <c r="E34" s="49">
        <v>6</v>
      </c>
      <c r="F34" s="49">
        <v>12</v>
      </c>
      <c r="G34" s="49">
        <v>5</v>
      </c>
      <c r="H34" s="59">
        <f>J34</f>
        <v>100000</v>
      </c>
      <c r="I34" s="99">
        <v>60000</v>
      </c>
      <c r="J34" s="99">
        <f t="shared" si="0"/>
        <v>100000</v>
      </c>
      <c r="K34" s="99">
        <v>60000</v>
      </c>
      <c r="L34" s="99"/>
      <c r="M34" s="99"/>
      <c r="N34" s="99">
        <v>10000</v>
      </c>
      <c r="O34" s="99">
        <v>30000</v>
      </c>
      <c r="P34" s="99"/>
      <c r="Q34" s="99"/>
      <c r="R34" s="99"/>
      <c r="S34" s="99"/>
      <c r="T34" s="99"/>
      <c r="U34" s="99"/>
      <c r="V34" s="99"/>
      <c r="W34" s="99"/>
      <c r="X34" s="99"/>
      <c r="Y34" s="159" t="s">
        <v>231</v>
      </c>
    </row>
    <row r="35" spans="1:25" ht="15.75">
      <c r="A35" s="49">
        <v>27</v>
      </c>
      <c r="B35" s="50" t="s">
        <v>145</v>
      </c>
      <c r="C35" s="50" t="s">
        <v>98</v>
      </c>
      <c r="D35" s="55"/>
      <c r="E35" s="49">
        <v>1</v>
      </c>
      <c r="F35" s="49">
        <v>2</v>
      </c>
      <c r="G35" s="49"/>
      <c r="H35" s="51">
        <v>50000</v>
      </c>
      <c r="I35" s="99">
        <v>50000</v>
      </c>
      <c r="J35" s="99">
        <f t="shared" si="0"/>
        <v>50000</v>
      </c>
      <c r="K35" s="99">
        <v>50000</v>
      </c>
      <c r="L35" s="99"/>
      <c r="M35" s="99"/>
      <c r="N35" s="99"/>
      <c r="O35" s="99"/>
      <c r="P35" s="99"/>
      <c r="Q35" s="99"/>
      <c r="R35" s="99"/>
      <c r="S35" s="99"/>
      <c r="T35" s="99"/>
      <c r="U35" s="99"/>
      <c r="V35" s="99"/>
      <c r="W35" s="99"/>
      <c r="X35" s="99"/>
      <c r="Y35" s="159"/>
    </row>
    <row r="36" spans="1:25" ht="15.75">
      <c r="A36" s="49">
        <v>28</v>
      </c>
      <c r="B36" s="50" t="s">
        <v>146</v>
      </c>
      <c r="C36" s="50" t="s">
        <v>147</v>
      </c>
      <c r="D36" s="49"/>
      <c r="E36" s="49">
        <v>3</v>
      </c>
      <c r="F36" s="49">
        <v>3</v>
      </c>
      <c r="G36" s="49"/>
      <c r="H36" s="51">
        <v>20000</v>
      </c>
      <c r="I36" s="99">
        <v>20000</v>
      </c>
      <c r="J36" s="99"/>
      <c r="K36" s="99"/>
      <c r="L36" s="99"/>
      <c r="M36" s="99"/>
      <c r="N36" s="99"/>
      <c r="O36" s="99"/>
      <c r="P36" s="99"/>
      <c r="Q36" s="99"/>
      <c r="R36" s="99"/>
      <c r="S36" s="99"/>
      <c r="T36" s="99"/>
      <c r="U36" s="99"/>
      <c r="V36" s="99"/>
      <c r="W36" s="99"/>
      <c r="X36" s="99"/>
      <c r="Y36" s="159"/>
    </row>
    <row r="37" spans="1:25" ht="15.75">
      <c r="A37" s="49">
        <v>29</v>
      </c>
      <c r="B37" s="132" t="s">
        <v>148</v>
      </c>
      <c r="C37" s="132" t="s">
        <v>149</v>
      </c>
      <c r="D37" s="12">
        <v>917616761</v>
      </c>
      <c r="E37" s="12">
        <v>2</v>
      </c>
      <c r="F37" s="12">
        <v>1</v>
      </c>
      <c r="G37" s="12"/>
      <c r="H37" s="133" t="e">
        <f>#REF!</f>
        <v>#REF!</v>
      </c>
      <c r="I37" s="99">
        <v>20000</v>
      </c>
      <c r="J37" s="99"/>
      <c r="K37" s="99"/>
      <c r="L37" s="99"/>
      <c r="M37" s="99"/>
      <c r="N37" s="99"/>
      <c r="O37" s="99"/>
      <c r="P37" s="99"/>
      <c r="Q37" s="99"/>
      <c r="R37" s="99"/>
      <c r="S37" s="99"/>
      <c r="T37" s="99"/>
      <c r="U37" s="99"/>
      <c r="V37" s="99"/>
      <c r="W37" s="99"/>
      <c r="X37" s="99"/>
      <c r="Y37" s="159"/>
    </row>
    <row r="38" spans="1:25" s="153" customFormat="1" ht="16.5">
      <c r="A38" s="148" t="s">
        <v>202</v>
      </c>
      <c r="B38" s="149" t="s">
        <v>276</v>
      </c>
      <c r="C38" s="150"/>
      <c r="D38" s="151"/>
      <c r="E38" s="150"/>
      <c r="F38" s="152">
        <f>SUM(F40:F44)</f>
        <v>0</v>
      </c>
      <c r="I38" s="99"/>
      <c r="J38" s="99"/>
      <c r="K38" s="99"/>
      <c r="L38" s="99"/>
      <c r="M38" s="99"/>
      <c r="N38" s="99"/>
      <c r="O38" s="99"/>
      <c r="P38" s="99"/>
      <c r="Q38" s="99"/>
      <c r="R38" s="99"/>
      <c r="S38" s="99"/>
      <c r="T38" s="99"/>
      <c r="U38" s="99"/>
      <c r="V38" s="99"/>
      <c r="W38" s="99"/>
      <c r="X38" s="99"/>
      <c r="Y38" s="159"/>
    </row>
    <row r="39" spans="1:25" s="153" customFormat="1" ht="16.5">
      <c r="A39" s="49">
        <v>1</v>
      </c>
      <c r="B39" s="154" t="s">
        <v>277</v>
      </c>
      <c r="C39" s="154" t="s">
        <v>278</v>
      </c>
      <c r="D39" s="154" t="s">
        <v>279</v>
      </c>
      <c r="E39" s="154"/>
      <c r="F39" s="154"/>
      <c r="I39" s="99">
        <v>5000000</v>
      </c>
      <c r="J39" s="99"/>
      <c r="K39" s="99"/>
      <c r="L39" s="99"/>
      <c r="M39" s="99"/>
      <c r="N39" s="99"/>
      <c r="O39" s="99"/>
      <c r="P39" s="99"/>
      <c r="Q39" s="99"/>
      <c r="R39" s="99"/>
      <c r="S39" s="99"/>
      <c r="T39" s="99"/>
      <c r="U39" s="99"/>
      <c r="V39" s="99"/>
      <c r="W39" s="99"/>
      <c r="X39" s="99"/>
      <c r="Y39" s="159" t="s">
        <v>231</v>
      </c>
    </row>
    <row r="40" spans="1:3" ht="15.75">
      <c r="A40" s="98"/>
      <c r="B40" s="145" t="s">
        <v>150</v>
      </c>
      <c r="C40" s="146">
        <f>+COUNT(A9:A16)+COUNT(A22:A37)+COUNT(A17:A21)+A39</f>
        <v>30</v>
      </c>
    </row>
    <row r="41" ht="15.75">
      <c r="B41" s="117"/>
    </row>
    <row r="43" ht="15.75">
      <c r="I43" s="81"/>
    </row>
    <row r="47" ht="15.75">
      <c r="B47" s="119"/>
    </row>
  </sheetData>
  <sheetProtection/>
  <mergeCells count="10">
    <mergeCell ref="Y6:Y7"/>
    <mergeCell ref="A1:I2"/>
    <mergeCell ref="A4:I4"/>
    <mergeCell ref="A6:A7"/>
    <mergeCell ref="B6:B7"/>
    <mergeCell ref="C6:C7"/>
    <mergeCell ref="D6:D7"/>
    <mergeCell ref="E6:G6"/>
    <mergeCell ref="H6:H7"/>
    <mergeCell ref="I6:I7"/>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78"/>
  <sheetViews>
    <sheetView zoomScalePageLayoutView="0" workbookViewId="0" topLeftCell="A29">
      <selection activeCell="E31" sqref="E31"/>
    </sheetView>
  </sheetViews>
  <sheetFormatPr defaultColWidth="9.140625" defaultRowHeight="12.75"/>
  <cols>
    <col min="1" max="1" width="5.00390625" style="170" customWidth="1"/>
    <col min="2" max="2" width="31.28125" style="165" customWidth="1"/>
    <col min="3" max="3" width="29.7109375" style="165" customWidth="1"/>
    <col min="4" max="4" width="12.7109375" style="170" customWidth="1"/>
    <col min="5" max="5" width="10.28125" style="170" customWidth="1"/>
    <col min="6" max="6" width="7.28125" style="170" customWidth="1"/>
    <col min="7" max="7" width="6.28125" style="170" customWidth="1"/>
    <col min="8" max="8" width="11.00390625" style="174" customWidth="1"/>
    <col min="9" max="9" width="33.421875" style="165" customWidth="1"/>
    <col min="10" max="16384" width="9.140625" style="171" customWidth="1"/>
  </cols>
  <sheetData>
    <row r="1" spans="1:10" ht="18.75">
      <c r="A1" s="416"/>
      <c r="B1" s="416"/>
      <c r="C1" s="416"/>
      <c r="D1" s="422" t="s">
        <v>331</v>
      </c>
      <c r="E1" s="422"/>
      <c r="F1" s="422"/>
      <c r="G1" s="422"/>
      <c r="H1" s="422"/>
      <c r="I1" s="422"/>
      <c r="J1" s="182"/>
    </row>
    <row r="2" spans="1:10" ht="18.75">
      <c r="A2" s="417" t="s">
        <v>332</v>
      </c>
      <c r="B2" s="417"/>
      <c r="C2" s="417"/>
      <c r="D2" s="422" t="s">
        <v>333</v>
      </c>
      <c r="E2" s="422"/>
      <c r="F2" s="422"/>
      <c r="G2" s="422"/>
      <c r="H2" s="422"/>
      <c r="I2" s="422"/>
      <c r="J2" s="182"/>
    </row>
    <row r="3" spans="1:10" ht="18.75">
      <c r="A3" s="418"/>
      <c r="B3" s="418"/>
      <c r="C3" s="418"/>
      <c r="D3" s="180"/>
      <c r="E3" s="181"/>
      <c r="F3" s="418"/>
      <c r="G3" s="418"/>
      <c r="H3" s="418"/>
      <c r="I3" s="418"/>
      <c r="J3" s="418"/>
    </row>
    <row r="4" spans="1:10" ht="18.75">
      <c r="A4" s="416" t="s">
        <v>334</v>
      </c>
      <c r="B4" s="416"/>
      <c r="C4" s="416"/>
      <c r="D4" s="416"/>
      <c r="E4" s="416"/>
      <c r="F4" s="416"/>
      <c r="G4" s="416"/>
      <c r="H4" s="416"/>
      <c r="I4" s="416"/>
      <c r="J4" s="180"/>
    </row>
    <row r="5" spans="1:10" ht="18.75">
      <c r="A5" s="423" t="s">
        <v>66</v>
      </c>
      <c r="B5" s="423"/>
      <c r="C5" s="423"/>
      <c r="D5" s="423"/>
      <c r="E5" s="423"/>
      <c r="F5" s="423"/>
      <c r="G5" s="423"/>
      <c r="H5" s="423"/>
      <c r="I5" s="423"/>
      <c r="J5" s="180"/>
    </row>
    <row r="6" spans="1:10" ht="18.75">
      <c r="A6" s="183"/>
      <c r="B6" s="183"/>
      <c r="C6" s="183"/>
      <c r="D6" s="183"/>
      <c r="E6" s="183"/>
      <c r="F6" s="183"/>
      <c r="G6" s="183"/>
      <c r="H6" s="183"/>
      <c r="I6" s="183"/>
      <c r="J6" s="180"/>
    </row>
    <row r="8" spans="1:9" s="164" customFormat="1" ht="12.75" customHeight="1">
      <c r="A8" s="414" t="s">
        <v>43</v>
      </c>
      <c r="B8" s="412" t="s">
        <v>68</v>
      </c>
      <c r="C8" s="412" t="s">
        <v>69</v>
      </c>
      <c r="D8" s="414" t="s">
        <v>40</v>
      </c>
      <c r="E8" s="407" t="s">
        <v>70</v>
      </c>
      <c r="F8" s="408"/>
      <c r="G8" s="409"/>
      <c r="H8" s="410" t="s">
        <v>71</v>
      </c>
      <c r="I8" s="412" t="s">
        <v>152</v>
      </c>
    </row>
    <row r="9" spans="1:9" ht="12.75">
      <c r="A9" s="415"/>
      <c r="B9" s="413"/>
      <c r="C9" s="413"/>
      <c r="D9" s="415"/>
      <c r="E9" s="163" t="s">
        <v>73</v>
      </c>
      <c r="F9" s="163" t="s">
        <v>74</v>
      </c>
      <c r="G9" s="163" t="s">
        <v>75</v>
      </c>
      <c r="H9" s="411"/>
      <c r="I9" s="413"/>
    </row>
    <row r="10" spans="1:9" ht="12.75">
      <c r="A10" s="172" t="s">
        <v>76</v>
      </c>
      <c r="B10" s="169" t="s">
        <v>77</v>
      </c>
      <c r="C10" s="169"/>
      <c r="D10" s="172"/>
      <c r="E10" s="172"/>
      <c r="F10" s="172"/>
      <c r="G10" s="172"/>
      <c r="H10" s="175"/>
      <c r="I10" s="169"/>
    </row>
    <row r="11" spans="1:9" ht="12.75">
      <c r="A11" s="172" t="s">
        <v>78</v>
      </c>
      <c r="B11" s="169" t="s">
        <v>79</v>
      </c>
      <c r="C11" s="169"/>
      <c r="D11" s="172"/>
      <c r="E11" s="172"/>
      <c r="F11" s="172"/>
      <c r="G11" s="172"/>
      <c r="H11" s="175"/>
      <c r="I11" s="169"/>
    </row>
    <row r="12" spans="1:9" ht="38.25">
      <c r="A12" s="168">
        <v>1</v>
      </c>
      <c r="B12" s="166" t="s">
        <v>263</v>
      </c>
      <c r="C12" s="166" t="s">
        <v>100</v>
      </c>
      <c r="D12" s="177" t="s">
        <v>291</v>
      </c>
      <c r="E12" s="168">
        <v>10</v>
      </c>
      <c r="F12" s="168">
        <v>8</v>
      </c>
      <c r="G12" s="168">
        <v>2</v>
      </c>
      <c r="H12" s="176">
        <v>250000</v>
      </c>
      <c r="I12" s="166" t="s">
        <v>153</v>
      </c>
    </row>
    <row r="13" spans="1:9" ht="38.25">
      <c r="A13" s="168">
        <v>2</v>
      </c>
      <c r="B13" s="166" t="s">
        <v>97</v>
      </c>
      <c r="C13" s="166" t="s">
        <v>98</v>
      </c>
      <c r="D13" s="177" t="s">
        <v>292</v>
      </c>
      <c r="E13" s="168">
        <v>6</v>
      </c>
      <c r="F13" s="168">
        <v>5</v>
      </c>
      <c r="G13" s="168">
        <v>2</v>
      </c>
      <c r="H13" s="176">
        <v>330000</v>
      </c>
      <c r="I13" s="166" t="s">
        <v>234</v>
      </c>
    </row>
    <row r="14" spans="1:9" ht="12.75">
      <c r="A14" s="168">
        <v>3</v>
      </c>
      <c r="B14" s="166" t="s">
        <v>226</v>
      </c>
      <c r="C14" s="166" t="s">
        <v>154</v>
      </c>
      <c r="D14" s="177" t="s">
        <v>293</v>
      </c>
      <c r="E14" s="168">
        <v>1</v>
      </c>
      <c r="F14" s="168">
        <v>2</v>
      </c>
      <c r="G14" s="168">
        <v>1</v>
      </c>
      <c r="H14" s="176">
        <v>0</v>
      </c>
      <c r="I14" s="166" t="s">
        <v>155</v>
      </c>
    </row>
    <row r="15" spans="1:9" ht="25.5">
      <c r="A15" s="168">
        <v>4</v>
      </c>
      <c r="B15" s="166" t="s">
        <v>92</v>
      </c>
      <c r="C15" s="166" t="s">
        <v>93</v>
      </c>
      <c r="D15" s="177" t="s">
        <v>294</v>
      </c>
      <c r="E15" s="168">
        <v>6</v>
      </c>
      <c r="F15" s="168">
        <v>7</v>
      </c>
      <c r="G15" s="168">
        <v>2</v>
      </c>
      <c r="H15" s="176">
        <v>820000</v>
      </c>
      <c r="I15" s="166" t="s">
        <v>235</v>
      </c>
    </row>
    <row r="16" spans="1:9" ht="51">
      <c r="A16" s="168">
        <v>5</v>
      </c>
      <c r="B16" s="166" t="s">
        <v>103</v>
      </c>
      <c r="C16" s="166" t="s">
        <v>104</v>
      </c>
      <c r="D16" s="177" t="s">
        <v>295</v>
      </c>
      <c r="E16" s="168">
        <v>8</v>
      </c>
      <c r="F16" s="168">
        <v>9</v>
      </c>
      <c r="G16" s="168">
        <v>13</v>
      </c>
      <c r="H16" s="176">
        <v>5468906</v>
      </c>
      <c r="I16" s="166" t="s">
        <v>236</v>
      </c>
    </row>
    <row r="17" spans="1:9" ht="25.5">
      <c r="A17" s="168">
        <v>6</v>
      </c>
      <c r="B17" s="166" t="s">
        <v>105</v>
      </c>
      <c r="C17" s="166" t="s">
        <v>106</v>
      </c>
      <c r="D17" s="177" t="s">
        <v>296</v>
      </c>
      <c r="E17" s="168">
        <v>5</v>
      </c>
      <c r="F17" s="168">
        <v>5</v>
      </c>
      <c r="G17" s="168" t="s">
        <v>96</v>
      </c>
      <c r="H17" s="176">
        <v>20000</v>
      </c>
      <c r="I17" s="166" t="s">
        <v>156</v>
      </c>
    </row>
    <row r="18" spans="1:9" ht="38.25">
      <c r="A18" s="168">
        <v>7</v>
      </c>
      <c r="B18" s="166" t="s">
        <v>94</v>
      </c>
      <c r="C18" s="166" t="s">
        <v>95</v>
      </c>
      <c r="D18" s="177" t="s">
        <v>297</v>
      </c>
      <c r="E18" s="168">
        <v>5</v>
      </c>
      <c r="F18" s="168">
        <v>6</v>
      </c>
      <c r="G18" s="168" t="s">
        <v>96</v>
      </c>
      <c r="H18" s="176">
        <v>405000</v>
      </c>
      <c r="I18" s="166" t="s">
        <v>237</v>
      </c>
    </row>
    <row r="19" spans="1:9" ht="25.5">
      <c r="A19" s="168">
        <v>8</v>
      </c>
      <c r="B19" s="166" t="s">
        <v>101</v>
      </c>
      <c r="C19" s="166" t="s">
        <v>102</v>
      </c>
      <c r="D19" s="177" t="s">
        <v>298</v>
      </c>
      <c r="E19" s="168">
        <v>2</v>
      </c>
      <c r="F19" s="168">
        <v>1</v>
      </c>
      <c r="G19" s="168">
        <v>1</v>
      </c>
      <c r="H19" s="176">
        <v>100000</v>
      </c>
      <c r="I19" s="166" t="s">
        <v>81</v>
      </c>
    </row>
    <row r="20" spans="1:9" ht="25.5">
      <c r="A20" s="168">
        <v>9</v>
      </c>
      <c r="B20" s="166" t="s">
        <v>227</v>
      </c>
      <c r="C20" s="166" t="s">
        <v>160</v>
      </c>
      <c r="D20" s="177" t="s">
        <v>299</v>
      </c>
      <c r="E20" s="168">
        <v>4</v>
      </c>
      <c r="F20" s="168">
        <v>1</v>
      </c>
      <c r="G20" s="168">
        <v>1</v>
      </c>
      <c r="H20" s="176">
        <v>100000</v>
      </c>
      <c r="I20" s="166" t="s">
        <v>161</v>
      </c>
    </row>
    <row r="21" spans="1:9" ht="25.5">
      <c r="A21" s="168">
        <v>10</v>
      </c>
      <c r="B21" s="166" t="s">
        <v>107</v>
      </c>
      <c r="C21" s="166" t="s">
        <v>108</v>
      </c>
      <c r="D21" s="177" t="s">
        <v>300</v>
      </c>
      <c r="E21" s="168">
        <v>2</v>
      </c>
      <c r="F21" s="168">
        <v>2</v>
      </c>
      <c r="G21" s="168"/>
      <c r="H21" s="176">
        <v>25000</v>
      </c>
      <c r="I21" s="166" t="s">
        <v>290</v>
      </c>
    </row>
    <row r="22" spans="1:9" ht="25.5">
      <c r="A22" s="168">
        <v>11</v>
      </c>
      <c r="B22" s="166" t="s">
        <v>162</v>
      </c>
      <c r="C22" s="166" t="s">
        <v>163</v>
      </c>
      <c r="D22" s="178" t="s">
        <v>301</v>
      </c>
      <c r="E22" s="168">
        <v>6</v>
      </c>
      <c r="F22" s="168">
        <v>6</v>
      </c>
      <c r="G22" s="168"/>
      <c r="H22" s="176">
        <v>300000</v>
      </c>
      <c r="I22" s="166" t="s">
        <v>289</v>
      </c>
    </row>
    <row r="23" spans="1:9" ht="25.5">
      <c r="A23" s="168">
        <v>12</v>
      </c>
      <c r="B23" s="166" t="s">
        <v>165</v>
      </c>
      <c r="C23" s="166" t="s">
        <v>166</v>
      </c>
      <c r="D23" s="178" t="s">
        <v>302</v>
      </c>
      <c r="E23" s="168">
        <v>4</v>
      </c>
      <c r="F23" s="168">
        <v>2</v>
      </c>
      <c r="G23" s="168"/>
      <c r="H23" s="176">
        <v>100000</v>
      </c>
      <c r="I23" s="166" t="s">
        <v>168</v>
      </c>
    </row>
    <row r="24" spans="1:9" ht="12.75">
      <c r="A24" s="172" t="s">
        <v>109</v>
      </c>
      <c r="B24" s="169" t="s">
        <v>110</v>
      </c>
      <c r="C24" s="169"/>
      <c r="D24" s="172"/>
      <c r="E24" s="172"/>
      <c r="F24" s="172"/>
      <c r="G24" s="172"/>
      <c r="H24" s="175"/>
      <c r="I24" s="169"/>
    </row>
    <row r="25" spans="1:9" ht="38.25">
      <c r="A25" s="168">
        <v>1</v>
      </c>
      <c r="B25" s="166" t="s">
        <v>115</v>
      </c>
      <c r="C25" s="166" t="s">
        <v>116</v>
      </c>
      <c r="D25" s="177" t="s">
        <v>303</v>
      </c>
      <c r="E25" s="168">
        <v>121</v>
      </c>
      <c r="F25" s="168">
        <v>197</v>
      </c>
      <c r="G25" s="168">
        <v>18</v>
      </c>
      <c r="H25" s="176">
        <v>30500000</v>
      </c>
      <c r="I25" s="166" t="s">
        <v>238</v>
      </c>
    </row>
    <row r="26" spans="1:9" ht="25.5">
      <c r="A26" s="168">
        <v>2</v>
      </c>
      <c r="B26" s="166" t="s">
        <v>272</v>
      </c>
      <c r="C26" s="166" t="s">
        <v>178</v>
      </c>
      <c r="D26" s="168" t="s">
        <v>179</v>
      </c>
      <c r="E26" s="168">
        <v>25</v>
      </c>
      <c r="F26" s="168">
        <v>20</v>
      </c>
      <c r="G26" s="168"/>
      <c r="H26" s="176">
        <v>5650000</v>
      </c>
      <c r="I26" s="166" t="s">
        <v>239</v>
      </c>
    </row>
    <row r="27" spans="1:9" ht="38.25">
      <c r="A27" s="168">
        <v>3</v>
      </c>
      <c r="B27" s="166" t="s">
        <v>4</v>
      </c>
      <c r="C27" s="166" t="s">
        <v>200</v>
      </c>
      <c r="D27" s="177" t="s">
        <v>304</v>
      </c>
      <c r="E27" s="168">
        <v>40</v>
      </c>
      <c r="F27" s="168">
        <v>24</v>
      </c>
      <c r="G27" s="168">
        <v>12</v>
      </c>
      <c r="H27" s="176">
        <v>6550000</v>
      </c>
      <c r="I27" s="166" t="s">
        <v>240</v>
      </c>
    </row>
    <row r="28" spans="1:9" ht="25.5">
      <c r="A28" s="168">
        <v>4</v>
      </c>
      <c r="B28" s="166" t="s">
        <v>186</v>
      </c>
      <c r="C28" s="166" t="s">
        <v>187</v>
      </c>
      <c r="D28" s="168" t="s">
        <v>188</v>
      </c>
      <c r="E28" s="168">
        <v>12</v>
      </c>
      <c r="F28" s="168">
        <v>2</v>
      </c>
      <c r="G28" s="168">
        <v>8</v>
      </c>
      <c r="H28" s="176">
        <v>4000000</v>
      </c>
      <c r="I28" s="166" t="s">
        <v>256</v>
      </c>
    </row>
    <row r="29" spans="1:9" ht="25.5">
      <c r="A29" s="168">
        <v>5</v>
      </c>
      <c r="B29" s="166" t="s">
        <v>111</v>
      </c>
      <c r="C29" s="166" t="s">
        <v>112</v>
      </c>
      <c r="D29" s="177" t="s">
        <v>305</v>
      </c>
      <c r="E29" s="168">
        <v>6</v>
      </c>
      <c r="F29" s="168">
        <v>12</v>
      </c>
      <c r="G29" s="168">
        <v>8</v>
      </c>
      <c r="H29" s="176">
        <v>2100000</v>
      </c>
      <c r="I29" s="166" t="s">
        <v>241</v>
      </c>
    </row>
    <row r="30" spans="1:9" ht="38.25">
      <c r="A30" s="168">
        <v>6</v>
      </c>
      <c r="B30" s="166" t="s">
        <v>176</v>
      </c>
      <c r="C30" s="166" t="s">
        <v>177</v>
      </c>
      <c r="D30" s="177" t="s">
        <v>306</v>
      </c>
      <c r="E30" s="168">
        <v>7</v>
      </c>
      <c r="F30" s="168">
        <v>1</v>
      </c>
      <c r="G30" s="168">
        <v>6</v>
      </c>
      <c r="H30" s="176">
        <v>3100000</v>
      </c>
      <c r="I30" s="166" t="s">
        <v>242</v>
      </c>
    </row>
    <row r="31" spans="1:9" s="189" customFormat="1" ht="38.25">
      <c r="A31" s="185">
        <v>7</v>
      </c>
      <c r="B31" s="186" t="s">
        <v>193</v>
      </c>
      <c r="C31" s="186" t="s">
        <v>194</v>
      </c>
      <c r="D31" s="187" t="s">
        <v>307</v>
      </c>
      <c r="E31" s="185">
        <v>8</v>
      </c>
      <c r="F31" s="185">
        <v>2</v>
      </c>
      <c r="G31" s="185">
        <v>10</v>
      </c>
      <c r="H31" s="188">
        <v>1050000</v>
      </c>
      <c r="I31" s="186" t="s">
        <v>243</v>
      </c>
    </row>
    <row r="32" spans="1:9" ht="25.5">
      <c r="A32" s="168">
        <v>8</v>
      </c>
      <c r="B32" s="166" t="s">
        <v>157</v>
      </c>
      <c r="C32" s="166" t="s">
        <v>158</v>
      </c>
      <c r="D32" s="177" t="s">
        <v>308</v>
      </c>
      <c r="E32" s="168">
        <v>5</v>
      </c>
      <c r="F32" s="168">
        <v>5</v>
      </c>
      <c r="G32" s="168">
        <v>3</v>
      </c>
      <c r="H32" s="176">
        <v>320000</v>
      </c>
      <c r="I32" s="166" t="s">
        <v>159</v>
      </c>
    </row>
    <row r="33" spans="1:9" ht="12.75">
      <c r="A33" s="168">
        <v>9</v>
      </c>
      <c r="B33" s="166" t="s">
        <v>182</v>
      </c>
      <c r="C33" s="166" t="s">
        <v>183</v>
      </c>
      <c r="D33" s="168" t="s">
        <v>184</v>
      </c>
      <c r="E33" s="168">
        <v>4</v>
      </c>
      <c r="F33" s="168">
        <v>3</v>
      </c>
      <c r="G33" s="168">
        <v>1</v>
      </c>
      <c r="H33" s="176">
        <v>220000</v>
      </c>
      <c r="I33" s="166" t="s">
        <v>185</v>
      </c>
    </row>
    <row r="34" spans="1:9" ht="25.5">
      <c r="A34" s="168">
        <v>10</v>
      </c>
      <c r="B34" s="166" t="s">
        <v>229</v>
      </c>
      <c r="C34" s="166" t="s">
        <v>113</v>
      </c>
      <c r="D34" s="168" t="s">
        <v>114</v>
      </c>
      <c r="E34" s="168">
        <v>4</v>
      </c>
      <c r="F34" s="168">
        <v>1</v>
      </c>
      <c r="G34" s="168">
        <v>1</v>
      </c>
      <c r="H34" s="176">
        <v>200000</v>
      </c>
      <c r="I34" s="166" t="s">
        <v>244</v>
      </c>
    </row>
    <row r="35" spans="1:9" ht="12.75">
      <c r="A35" s="168">
        <v>11</v>
      </c>
      <c r="B35" s="166" t="s">
        <v>189</v>
      </c>
      <c r="C35" s="166" t="s">
        <v>190</v>
      </c>
      <c r="D35" s="168" t="s">
        <v>191</v>
      </c>
      <c r="E35" s="168">
        <v>1</v>
      </c>
      <c r="F35" s="168">
        <v>3</v>
      </c>
      <c r="G35" s="168">
        <v>2</v>
      </c>
      <c r="H35" s="176">
        <v>200000</v>
      </c>
      <c r="I35" s="166" t="s">
        <v>192</v>
      </c>
    </row>
    <row r="36" spans="1:9" ht="25.5">
      <c r="A36" s="168">
        <v>12</v>
      </c>
      <c r="B36" s="166" t="s">
        <v>257</v>
      </c>
      <c r="C36" s="166" t="s">
        <v>260</v>
      </c>
      <c r="D36" s="168" t="s">
        <v>259</v>
      </c>
      <c r="E36" s="168">
        <v>3</v>
      </c>
      <c r="F36" s="168">
        <v>2</v>
      </c>
      <c r="G36" s="168"/>
      <c r="H36" s="176">
        <v>200000</v>
      </c>
      <c r="I36" s="166" t="s">
        <v>258</v>
      </c>
    </row>
    <row r="37" spans="1:9" ht="25.5">
      <c r="A37" s="168">
        <v>13</v>
      </c>
      <c r="B37" s="166" t="s">
        <v>228</v>
      </c>
      <c r="C37" s="166" t="s">
        <v>170</v>
      </c>
      <c r="D37" s="177" t="s">
        <v>309</v>
      </c>
      <c r="E37" s="168">
        <v>1</v>
      </c>
      <c r="F37" s="168">
        <v>2</v>
      </c>
      <c r="G37" s="168"/>
      <c r="H37" s="176">
        <v>300000</v>
      </c>
      <c r="I37" s="166" t="s">
        <v>171</v>
      </c>
    </row>
    <row r="38" spans="1:9" ht="12.75">
      <c r="A38" s="172" t="s">
        <v>199</v>
      </c>
      <c r="B38" s="169" t="s">
        <v>169</v>
      </c>
      <c r="C38" s="169"/>
      <c r="D38" s="172"/>
      <c r="E38" s="172"/>
      <c r="F38" s="172"/>
      <c r="G38" s="172"/>
      <c r="H38" s="175"/>
      <c r="I38" s="169"/>
    </row>
    <row r="39" spans="1:9" ht="38.25">
      <c r="A39" s="168">
        <v>1</v>
      </c>
      <c r="B39" s="166" t="s">
        <v>127</v>
      </c>
      <c r="C39" s="166" t="s">
        <v>128</v>
      </c>
      <c r="D39" s="177" t="s">
        <v>310</v>
      </c>
      <c r="E39" s="168">
        <v>20</v>
      </c>
      <c r="F39" s="168">
        <v>20</v>
      </c>
      <c r="G39" s="168">
        <v>30</v>
      </c>
      <c r="H39" s="176">
        <v>9100000</v>
      </c>
      <c r="I39" s="166" t="s">
        <v>251</v>
      </c>
    </row>
    <row r="40" spans="1:9" ht="51">
      <c r="A40" s="168">
        <v>2</v>
      </c>
      <c r="B40" s="166" t="s">
        <v>117</v>
      </c>
      <c r="C40" s="166" t="s">
        <v>118</v>
      </c>
      <c r="D40" s="177" t="s">
        <v>311</v>
      </c>
      <c r="E40" s="168">
        <v>9</v>
      </c>
      <c r="F40" s="168">
        <v>2</v>
      </c>
      <c r="G40" s="168">
        <v>15</v>
      </c>
      <c r="H40" s="176">
        <v>6833000</v>
      </c>
      <c r="I40" s="166" t="s">
        <v>252</v>
      </c>
    </row>
    <row r="41" spans="1:9" ht="25.5">
      <c r="A41" s="168">
        <v>3</v>
      </c>
      <c r="B41" s="166" t="s">
        <v>119</v>
      </c>
      <c r="C41" s="166" t="s">
        <v>120</v>
      </c>
      <c r="D41" s="177" t="s">
        <v>6</v>
      </c>
      <c r="E41" s="168">
        <v>4</v>
      </c>
      <c r="F41" s="168"/>
      <c r="G41" s="168">
        <v>12</v>
      </c>
      <c r="H41" s="176">
        <v>6000000</v>
      </c>
      <c r="I41" s="166" t="s">
        <v>245</v>
      </c>
    </row>
    <row r="42" spans="1:9" ht="12.75">
      <c r="A42" s="168">
        <v>4</v>
      </c>
      <c r="B42" s="166" t="s">
        <v>138</v>
      </c>
      <c r="C42" s="166" t="s">
        <v>139</v>
      </c>
      <c r="D42" s="177" t="s">
        <v>312</v>
      </c>
      <c r="E42" s="168">
        <v>6</v>
      </c>
      <c r="F42" s="168">
        <v>2</v>
      </c>
      <c r="G42" s="168">
        <v>18</v>
      </c>
      <c r="H42" s="176">
        <v>300000</v>
      </c>
      <c r="I42" s="166" t="s">
        <v>246</v>
      </c>
    </row>
    <row r="43" spans="1:9" ht="25.5">
      <c r="A43" s="168">
        <v>5</v>
      </c>
      <c r="B43" s="166" t="s">
        <v>121</v>
      </c>
      <c r="C43" s="166" t="s">
        <v>122</v>
      </c>
      <c r="D43" s="177" t="s">
        <v>313</v>
      </c>
      <c r="E43" s="168">
        <v>4</v>
      </c>
      <c r="F43" s="168">
        <v>10</v>
      </c>
      <c r="G43" s="168"/>
      <c r="H43" s="176">
        <v>2200000</v>
      </c>
      <c r="I43" s="166" t="s">
        <v>81</v>
      </c>
    </row>
    <row r="44" spans="1:9" ht="25.5">
      <c r="A44" s="168">
        <v>6</v>
      </c>
      <c r="B44" s="166" t="s">
        <v>261</v>
      </c>
      <c r="C44" s="166" t="s">
        <v>93</v>
      </c>
      <c r="D44" s="167" t="s">
        <v>124</v>
      </c>
      <c r="E44" s="168">
        <v>4</v>
      </c>
      <c r="F44" s="168">
        <v>10</v>
      </c>
      <c r="G44" s="168">
        <v>10</v>
      </c>
      <c r="H44" s="176">
        <v>1000000</v>
      </c>
      <c r="I44" s="166" t="s">
        <v>81</v>
      </c>
    </row>
    <row r="45" spans="1:9" ht="12.75">
      <c r="A45" s="168">
        <v>7</v>
      </c>
      <c r="B45" s="166" t="s">
        <v>125</v>
      </c>
      <c r="C45" s="166" t="s">
        <v>126</v>
      </c>
      <c r="D45" s="177" t="s">
        <v>321</v>
      </c>
      <c r="E45" s="168">
        <v>2</v>
      </c>
      <c r="F45" s="168">
        <v>4</v>
      </c>
      <c r="G45" s="168">
        <v>1</v>
      </c>
      <c r="H45" s="176">
        <v>900000</v>
      </c>
      <c r="I45" s="166" t="s">
        <v>246</v>
      </c>
    </row>
    <row r="46" spans="1:9" ht="25.5">
      <c r="A46" s="168">
        <v>8</v>
      </c>
      <c r="B46" s="166" t="s">
        <v>131</v>
      </c>
      <c r="C46" s="166" t="s">
        <v>132</v>
      </c>
      <c r="D46" s="177" t="s">
        <v>314</v>
      </c>
      <c r="E46" s="168">
        <v>3</v>
      </c>
      <c r="F46" s="168">
        <v>4</v>
      </c>
      <c r="G46" s="168">
        <v>1</v>
      </c>
      <c r="H46" s="176">
        <v>550000</v>
      </c>
      <c r="I46" s="166" t="s">
        <v>247</v>
      </c>
    </row>
    <row r="47" spans="1:9" ht="25.5">
      <c r="A47" s="168">
        <v>9</v>
      </c>
      <c r="B47" s="166" t="s">
        <v>133</v>
      </c>
      <c r="C47" s="166" t="s">
        <v>134</v>
      </c>
      <c r="D47" s="177" t="s">
        <v>315</v>
      </c>
      <c r="E47" s="168">
        <v>4</v>
      </c>
      <c r="F47" s="168">
        <v>2</v>
      </c>
      <c r="G47" s="168">
        <v>6</v>
      </c>
      <c r="H47" s="176">
        <v>700000</v>
      </c>
      <c r="I47" s="166" t="s">
        <v>326</v>
      </c>
    </row>
    <row r="48" spans="1:9" ht="25.5">
      <c r="A48" s="168">
        <v>10</v>
      </c>
      <c r="B48" s="166" t="s">
        <v>129</v>
      </c>
      <c r="C48" s="166" t="s">
        <v>130</v>
      </c>
      <c r="D48" s="177" t="s">
        <v>316</v>
      </c>
      <c r="E48" s="168">
        <v>2</v>
      </c>
      <c r="F48" s="168">
        <v>5</v>
      </c>
      <c r="G48" s="168">
        <v>20</v>
      </c>
      <c r="H48" s="176">
        <v>900000</v>
      </c>
      <c r="I48" s="166" t="s">
        <v>248</v>
      </c>
    </row>
    <row r="49" spans="1:9" ht="12.75">
      <c r="A49" s="168">
        <v>11</v>
      </c>
      <c r="B49" s="166" t="s">
        <v>196</v>
      </c>
      <c r="C49" s="166" t="s">
        <v>197</v>
      </c>
      <c r="D49" s="168" t="s">
        <v>18</v>
      </c>
      <c r="E49" s="168">
        <v>5</v>
      </c>
      <c r="F49" s="168">
        <v>1</v>
      </c>
      <c r="G49" s="168">
        <v>6</v>
      </c>
      <c r="H49" s="176">
        <v>400000</v>
      </c>
      <c r="I49" s="166" t="s">
        <v>198</v>
      </c>
    </row>
    <row r="50" spans="1:9" ht="25.5">
      <c r="A50" s="168">
        <v>12</v>
      </c>
      <c r="B50" s="166" t="s">
        <v>172</v>
      </c>
      <c r="C50" s="166" t="s">
        <v>173</v>
      </c>
      <c r="D50" s="177" t="s">
        <v>317</v>
      </c>
      <c r="E50" s="168">
        <v>3</v>
      </c>
      <c r="F50" s="168">
        <v>1</v>
      </c>
      <c r="G50" s="168">
        <v>6</v>
      </c>
      <c r="H50" s="176">
        <v>300000</v>
      </c>
      <c r="I50" s="166" t="s">
        <v>174</v>
      </c>
    </row>
    <row r="51" spans="1:9" ht="12.75">
      <c r="A51" s="168">
        <v>13</v>
      </c>
      <c r="B51" s="166" t="s">
        <v>135</v>
      </c>
      <c r="C51" s="166" t="s">
        <v>136</v>
      </c>
      <c r="D51" s="168"/>
      <c r="E51" s="168">
        <v>2</v>
      </c>
      <c r="F51" s="168">
        <v>2</v>
      </c>
      <c r="G51" s="168"/>
      <c r="H51" s="176">
        <v>250000</v>
      </c>
      <c r="I51" s="166" t="s">
        <v>55</v>
      </c>
    </row>
    <row r="52" spans="1:9" ht="12.75">
      <c r="A52" s="168">
        <v>14</v>
      </c>
      <c r="B52" s="166" t="s">
        <v>148</v>
      </c>
      <c r="C52" s="166" t="s">
        <v>149</v>
      </c>
      <c r="D52" s="177" t="s">
        <v>318</v>
      </c>
      <c r="E52" s="168">
        <v>2</v>
      </c>
      <c r="F52" s="168">
        <v>1</v>
      </c>
      <c r="G52" s="168"/>
      <c r="H52" s="176">
        <v>340000</v>
      </c>
      <c r="I52" s="166" t="s">
        <v>24</v>
      </c>
    </row>
    <row r="53" spans="1:9" ht="12.75">
      <c r="A53" s="168">
        <v>15</v>
      </c>
      <c r="B53" s="166" t="s">
        <v>137</v>
      </c>
      <c r="C53" s="166" t="s">
        <v>93</v>
      </c>
      <c r="D53" s="177" t="s">
        <v>319</v>
      </c>
      <c r="E53" s="168">
        <v>1</v>
      </c>
      <c r="F53" s="168">
        <v>2</v>
      </c>
      <c r="G53" s="168"/>
      <c r="H53" s="176">
        <v>220000</v>
      </c>
      <c r="I53" s="166" t="s">
        <v>81</v>
      </c>
    </row>
    <row r="54" spans="1:9" ht="63.75">
      <c r="A54" s="168">
        <v>16</v>
      </c>
      <c r="B54" s="166" t="s">
        <v>273</v>
      </c>
      <c r="C54" s="166" t="s">
        <v>274</v>
      </c>
      <c r="D54" s="177" t="s">
        <v>275</v>
      </c>
      <c r="E54" s="168"/>
      <c r="F54" s="168"/>
      <c r="G54" s="168"/>
      <c r="H54" s="176">
        <v>481000</v>
      </c>
      <c r="I54" s="166" t="s">
        <v>287</v>
      </c>
    </row>
    <row r="55" spans="1:9" ht="25.5">
      <c r="A55" s="168">
        <v>17</v>
      </c>
      <c r="B55" s="166" t="s">
        <v>284</v>
      </c>
      <c r="C55" s="166" t="s">
        <v>285</v>
      </c>
      <c r="D55" s="168" t="s">
        <v>286</v>
      </c>
      <c r="E55" s="168"/>
      <c r="F55" s="168"/>
      <c r="G55" s="168"/>
      <c r="H55" s="176">
        <v>100000</v>
      </c>
      <c r="I55" s="166" t="s">
        <v>288</v>
      </c>
    </row>
    <row r="56" spans="1:9" ht="12.75">
      <c r="A56" s="168">
        <v>18</v>
      </c>
      <c r="B56" s="166" t="s">
        <v>180</v>
      </c>
      <c r="C56" s="166" t="s">
        <v>181</v>
      </c>
      <c r="D56" s="177" t="s">
        <v>320</v>
      </c>
      <c r="E56" s="168">
        <v>2</v>
      </c>
      <c r="F56" s="168">
        <v>3</v>
      </c>
      <c r="G56" s="168">
        <v>1</v>
      </c>
      <c r="H56" s="176">
        <v>344000</v>
      </c>
      <c r="I56" s="166" t="s">
        <v>330</v>
      </c>
    </row>
    <row r="57" spans="1:9" ht="12.75">
      <c r="A57" s="168">
        <v>19</v>
      </c>
      <c r="B57" s="166" t="s">
        <v>143</v>
      </c>
      <c r="C57" s="166" t="s">
        <v>144</v>
      </c>
      <c r="D57" s="168" t="s">
        <v>10</v>
      </c>
      <c r="E57" s="168">
        <v>6</v>
      </c>
      <c r="F57" s="168">
        <v>12</v>
      </c>
      <c r="G57" s="168">
        <v>5</v>
      </c>
      <c r="H57" s="176">
        <v>300000</v>
      </c>
      <c r="I57" s="166" t="s">
        <v>329</v>
      </c>
    </row>
    <row r="58" spans="1:9" ht="25.5">
      <c r="A58" s="168">
        <v>20</v>
      </c>
      <c r="B58" s="166" t="s">
        <v>140</v>
      </c>
      <c r="C58" s="166" t="s">
        <v>141</v>
      </c>
      <c r="D58" s="168" t="s">
        <v>142</v>
      </c>
      <c r="E58" s="168">
        <v>2</v>
      </c>
      <c r="F58" s="168">
        <v>3</v>
      </c>
      <c r="G58" s="168"/>
      <c r="H58" s="176">
        <v>2000000</v>
      </c>
      <c r="I58" s="166" t="s">
        <v>328</v>
      </c>
    </row>
    <row r="59" spans="1:9" ht="25.5">
      <c r="A59" s="168">
        <v>21</v>
      </c>
      <c r="B59" s="166" t="s">
        <v>145</v>
      </c>
      <c r="C59" s="166" t="s">
        <v>98</v>
      </c>
      <c r="D59" s="168"/>
      <c r="E59" s="168">
        <v>1</v>
      </c>
      <c r="F59" s="168">
        <v>2</v>
      </c>
      <c r="G59" s="168"/>
      <c r="H59" s="176">
        <v>50000</v>
      </c>
      <c r="I59" s="166" t="s">
        <v>327</v>
      </c>
    </row>
    <row r="60" spans="1:9" ht="38.25">
      <c r="A60" s="168">
        <v>22</v>
      </c>
      <c r="B60" s="166" t="s">
        <v>264</v>
      </c>
      <c r="C60" s="166" t="s">
        <v>267</v>
      </c>
      <c r="D60" s="168" t="s">
        <v>265</v>
      </c>
      <c r="E60" s="168">
        <v>3</v>
      </c>
      <c r="F60" s="168">
        <v>1</v>
      </c>
      <c r="G60" s="168">
        <v>6</v>
      </c>
      <c r="H60" s="176">
        <v>605000</v>
      </c>
      <c r="I60" s="166" t="s">
        <v>266</v>
      </c>
    </row>
    <row r="61" spans="1:9" s="164" customFormat="1" ht="12.75">
      <c r="A61" s="172"/>
      <c r="B61" s="169" t="s">
        <v>201</v>
      </c>
      <c r="C61" s="169"/>
      <c r="D61" s="172"/>
      <c r="E61" s="172">
        <v>384</v>
      </c>
      <c r="F61" s="172">
        <v>418</v>
      </c>
      <c r="G61" s="172">
        <v>228</v>
      </c>
      <c r="H61" s="175">
        <f>SUM(H12:H60)</f>
        <v>96181906</v>
      </c>
      <c r="I61" s="169"/>
    </row>
    <row r="62" spans="1:9" ht="12.75">
      <c r="A62" s="172" t="s">
        <v>202</v>
      </c>
      <c r="B62" s="169" t="s">
        <v>203</v>
      </c>
      <c r="C62" s="169"/>
      <c r="D62" s="172"/>
      <c r="E62" s="172"/>
      <c r="F62" s="172"/>
      <c r="G62" s="172"/>
      <c r="H62" s="175"/>
      <c r="I62" s="169"/>
    </row>
    <row r="63" spans="1:9" ht="12.75">
      <c r="A63" s="168">
        <v>1</v>
      </c>
      <c r="B63" s="166" t="s">
        <v>204</v>
      </c>
      <c r="C63" s="166" t="s">
        <v>205</v>
      </c>
      <c r="D63" s="168" t="s">
        <v>206</v>
      </c>
      <c r="E63" s="168">
        <v>2</v>
      </c>
      <c r="F63" s="168">
        <v>2</v>
      </c>
      <c r="G63" s="168"/>
      <c r="H63" s="176" t="s">
        <v>207</v>
      </c>
      <c r="I63" s="166" t="s">
        <v>208</v>
      </c>
    </row>
    <row r="64" spans="1:9" ht="12.75">
      <c r="A64" s="168">
        <v>2</v>
      </c>
      <c r="B64" s="166" t="s">
        <v>209</v>
      </c>
      <c r="C64" s="166" t="s">
        <v>210</v>
      </c>
      <c r="D64" s="177" t="s">
        <v>322</v>
      </c>
      <c r="E64" s="168">
        <v>2</v>
      </c>
      <c r="F64" s="168"/>
      <c r="G64" s="168">
        <v>4</v>
      </c>
      <c r="H64" s="176" t="s">
        <v>211</v>
      </c>
      <c r="I64" s="166" t="s">
        <v>212</v>
      </c>
    </row>
    <row r="65" spans="1:9" ht="25.5">
      <c r="A65" s="168">
        <v>3</v>
      </c>
      <c r="B65" s="166" t="s">
        <v>213</v>
      </c>
      <c r="C65" s="166" t="s">
        <v>214</v>
      </c>
      <c r="D65" s="177" t="s">
        <v>323</v>
      </c>
      <c r="E65" s="168">
        <v>4</v>
      </c>
      <c r="F65" s="168">
        <v>6</v>
      </c>
      <c r="G65" s="168"/>
      <c r="H65" s="176" t="s">
        <v>216</v>
      </c>
      <c r="I65" s="166" t="s">
        <v>208</v>
      </c>
    </row>
    <row r="66" spans="1:9" ht="25.5">
      <c r="A66" s="168">
        <v>4</v>
      </c>
      <c r="B66" s="166" t="s">
        <v>217</v>
      </c>
      <c r="C66" s="166" t="s">
        <v>218</v>
      </c>
      <c r="D66" s="177" t="s">
        <v>324</v>
      </c>
      <c r="E66" s="168">
        <v>1</v>
      </c>
      <c r="F66" s="168">
        <v>2</v>
      </c>
      <c r="G66" s="168"/>
      <c r="H66" s="176" t="s">
        <v>219</v>
      </c>
      <c r="I66" s="166" t="s">
        <v>208</v>
      </c>
    </row>
    <row r="67" spans="1:9" ht="25.5">
      <c r="A67" s="168">
        <v>5</v>
      </c>
      <c r="B67" s="166" t="s">
        <v>269</v>
      </c>
      <c r="C67" s="166" t="s">
        <v>270</v>
      </c>
      <c r="D67" s="177" t="s">
        <v>325</v>
      </c>
      <c r="E67" s="168">
        <v>1</v>
      </c>
      <c r="F67" s="168">
        <v>2</v>
      </c>
      <c r="G67" s="168">
        <v>3</v>
      </c>
      <c r="H67" s="176">
        <v>0.3</v>
      </c>
      <c r="I67" s="166" t="s">
        <v>208</v>
      </c>
    </row>
    <row r="68" spans="1:9" s="173" customFormat="1" ht="12.75">
      <c r="A68" s="172"/>
      <c r="B68" s="179" t="s">
        <v>220</v>
      </c>
      <c r="C68" s="179"/>
      <c r="D68" s="172"/>
      <c r="E68" s="172">
        <v>10</v>
      </c>
      <c r="F68" s="172">
        <v>12</v>
      </c>
      <c r="G68" s="172">
        <v>7</v>
      </c>
      <c r="H68" s="175"/>
      <c r="I68" s="179"/>
    </row>
    <row r="70" spans="2:6" ht="18.75">
      <c r="B70" s="113" t="s">
        <v>150</v>
      </c>
      <c r="C70" s="114">
        <f>A67+A60+A37+A23</f>
        <v>52</v>
      </c>
      <c r="D70"/>
      <c r="F70" s="184"/>
    </row>
    <row r="71" spans="2:4" ht="15.75">
      <c r="B71" s="113" t="s">
        <v>221</v>
      </c>
      <c r="C71" s="114">
        <f>+E61+E68</f>
        <v>394</v>
      </c>
      <c r="D71"/>
    </row>
    <row r="72" spans="2:6" ht="15.75">
      <c r="B72" s="113" t="s">
        <v>222</v>
      </c>
      <c r="C72" s="114">
        <f>+F61+F68</f>
        <v>430</v>
      </c>
      <c r="D72" s="93"/>
      <c r="E72" s="93"/>
      <c r="F72" s="139"/>
    </row>
    <row r="73" spans="2:6" ht="15.75">
      <c r="B73" s="113" t="s">
        <v>223</v>
      </c>
      <c r="C73" s="114">
        <f>+G61+G68</f>
        <v>235</v>
      </c>
      <c r="D73" s="93"/>
      <c r="E73" s="93"/>
      <c r="F73" s="139"/>
    </row>
    <row r="74" spans="1:6" ht="30.75" customHeight="1">
      <c r="A74" s="171"/>
      <c r="B74" s="113" t="s">
        <v>224</v>
      </c>
      <c r="C74" s="114">
        <f>+H61</f>
        <v>96181906</v>
      </c>
      <c r="D74" s="93"/>
      <c r="E74" s="93"/>
      <c r="F74" s="139"/>
    </row>
    <row r="75" spans="1:6" ht="15.75">
      <c r="A75" s="171"/>
      <c r="B75" s="115" t="s">
        <v>225</v>
      </c>
      <c r="C75" s="116" t="s">
        <v>271</v>
      </c>
      <c r="D75" s="93"/>
      <c r="E75" s="93"/>
      <c r="F75" s="139"/>
    </row>
    <row r="76" spans="1:9" ht="15">
      <c r="A76" s="93"/>
      <c r="B76" s="93"/>
      <c r="C76" s="93"/>
      <c r="D76" s="93"/>
      <c r="E76" s="93"/>
      <c r="F76" s="139"/>
      <c r="G76" s="171"/>
      <c r="H76" s="171"/>
      <c r="I76" s="171"/>
    </row>
    <row r="77" spans="1:9" ht="15.75">
      <c r="A77" s="93"/>
      <c r="B77" s="93"/>
      <c r="C77" s="93"/>
      <c r="D77" s="93"/>
      <c r="E77" s="93"/>
      <c r="F77" s="139"/>
      <c r="G77" s="420" t="s">
        <v>336</v>
      </c>
      <c r="H77" s="420"/>
      <c r="I77" s="420"/>
    </row>
    <row r="78" spans="1:9" ht="18.75">
      <c r="A78" s="93"/>
      <c r="B78" s="419"/>
      <c r="C78" s="419"/>
      <c r="D78" s="419"/>
      <c r="E78" s="419"/>
      <c r="F78" s="139"/>
      <c r="G78" s="421" t="s">
        <v>335</v>
      </c>
      <c r="H78" s="421"/>
      <c r="I78" s="421"/>
    </row>
  </sheetData>
  <sheetProtection/>
  <mergeCells count="18">
    <mergeCell ref="B78:E78"/>
    <mergeCell ref="G77:I77"/>
    <mergeCell ref="G78:I78"/>
    <mergeCell ref="F3:J3"/>
    <mergeCell ref="A4:I4"/>
    <mergeCell ref="D1:I1"/>
    <mergeCell ref="D2:I2"/>
    <mergeCell ref="B8:B9"/>
    <mergeCell ref="A8:A9"/>
    <mergeCell ref="A5:I5"/>
    <mergeCell ref="E8:G8"/>
    <mergeCell ref="H8:H9"/>
    <mergeCell ref="I8:I9"/>
    <mergeCell ref="C8:C9"/>
    <mergeCell ref="D8:D9"/>
    <mergeCell ref="A1:C1"/>
    <mergeCell ref="A2:C2"/>
    <mergeCell ref="A3:C3"/>
  </mergeCells>
  <printOptions/>
  <pageMargins left="0.2" right="0.2" top="0.75" bottom="0.75"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B74"/>
  <sheetViews>
    <sheetView tabSelected="1" zoomScalePageLayoutView="0" workbookViewId="0" topLeftCell="A1">
      <selection activeCell="F10" sqref="F10"/>
    </sheetView>
  </sheetViews>
  <sheetFormatPr defaultColWidth="9.140625" defaultRowHeight="12.75"/>
  <cols>
    <col min="1" max="1" width="6.421875" style="250" customWidth="1"/>
    <col min="2" max="2" width="29.140625" style="472" customWidth="1"/>
    <col min="3" max="3" width="27.421875" style="472" customWidth="1"/>
    <col min="4" max="4" width="14.421875" style="473" bestFit="1" customWidth="1"/>
    <col min="5" max="5" width="8.57421875" style="474" bestFit="1" customWidth="1"/>
    <col min="6" max="6" width="7.421875" style="474" bestFit="1" customWidth="1"/>
    <col min="7" max="7" width="8.28125" style="474" customWidth="1"/>
    <col min="8" max="8" width="13.28125" style="474" customWidth="1"/>
    <col min="9" max="9" width="39.00390625" style="472" customWidth="1"/>
    <col min="10" max="10" width="7.421875" style="473" bestFit="1" customWidth="1"/>
    <col min="11" max="11" width="10.57421875" style="473" hidden="1" customWidth="1"/>
    <col min="12" max="12" width="13.421875" style="476" hidden="1" customWidth="1"/>
    <col min="13" max="13" width="13.421875" style="467" hidden="1" customWidth="1"/>
    <col min="14" max="14" width="13.7109375" style="467" hidden="1" customWidth="1"/>
    <col min="15" max="15" width="12.140625" style="467" hidden="1" customWidth="1"/>
    <col min="16" max="16" width="15.140625" style="467" hidden="1" customWidth="1"/>
    <col min="17" max="18" width="12.421875" style="467" hidden="1" customWidth="1"/>
    <col min="19" max="19" width="11.8515625" style="467" hidden="1" customWidth="1"/>
    <col min="20" max="20" width="14.28125" style="467" hidden="1" customWidth="1"/>
    <col min="21" max="21" width="10.28125" style="467" hidden="1" customWidth="1"/>
    <col min="22" max="22" width="15.421875" style="467" hidden="1" customWidth="1"/>
    <col min="23" max="23" width="13.7109375" style="467" hidden="1" customWidth="1"/>
    <col min="24" max="24" width="12.140625" style="467" hidden="1" customWidth="1"/>
    <col min="25" max="25" width="8.140625" style="467" hidden="1" customWidth="1"/>
    <col min="26" max="26" width="12.140625" style="467" hidden="1" customWidth="1"/>
    <col min="27" max="27" width="12.8515625" style="250" hidden="1" customWidth="1"/>
    <col min="28" max="28" width="9.00390625" style="250" hidden="1" customWidth="1"/>
    <col min="29" max="16384" width="9.140625" style="250" customWidth="1"/>
  </cols>
  <sheetData>
    <row r="1" spans="1:26" s="428" customFormat="1" ht="15.75">
      <c r="A1" s="424" t="s">
        <v>461</v>
      </c>
      <c r="B1" s="424"/>
      <c r="C1" s="424"/>
      <c r="D1" s="424"/>
      <c r="E1" s="424"/>
      <c r="F1" s="424"/>
      <c r="G1" s="424"/>
      <c r="H1" s="424"/>
      <c r="I1" s="424"/>
      <c r="J1" s="425"/>
      <c r="K1" s="425"/>
      <c r="L1" s="426"/>
      <c r="M1" s="426"/>
      <c r="N1" s="427"/>
      <c r="O1" s="427"/>
      <c r="P1" s="427"/>
      <c r="Q1" s="427"/>
      <c r="R1" s="427"/>
      <c r="S1" s="427"/>
      <c r="T1" s="427"/>
      <c r="U1" s="427"/>
      <c r="V1" s="427"/>
      <c r="W1" s="427"/>
      <c r="X1" s="427"/>
      <c r="Y1" s="427"/>
      <c r="Z1" s="427"/>
    </row>
    <row r="2" spans="1:26" s="428" customFormat="1" ht="15.75">
      <c r="A2" s="424"/>
      <c r="B2" s="424"/>
      <c r="C2" s="424"/>
      <c r="D2" s="424"/>
      <c r="E2" s="424"/>
      <c r="F2" s="424"/>
      <c r="G2" s="424"/>
      <c r="H2" s="424"/>
      <c r="I2" s="424"/>
      <c r="J2" s="425"/>
      <c r="K2" s="425"/>
      <c r="L2" s="426"/>
      <c r="M2" s="426"/>
      <c r="N2" s="427"/>
      <c r="O2" s="427"/>
      <c r="P2" s="427"/>
      <c r="Q2" s="427"/>
      <c r="R2" s="427"/>
      <c r="S2" s="427"/>
      <c r="T2" s="427"/>
      <c r="U2" s="427"/>
      <c r="V2" s="427"/>
      <c r="W2" s="427"/>
      <c r="X2" s="427"/>
      <c r="Y2" s="427"/>
      <c r="Z2" s="427"/>
    </row>
    <row r="3" spans="1:26" s="433" customFormat="1" ht="15.75">
      <c r="A3" s="429"/>
      <c r="B3" s="430"/>
      <c r="C3" s="430"/>
      <c r="D3" s="431"/>
      <c r="E3" s="429"/>
      <c r="F3" s="429"/>
      <c r="G3" s="429"/>
      <c r="H3" s="429"/>
      <c r="I3" s="430"/>
      <c r="J3" s="425"/>
      <c r="K3" s="425"/>
      <c r="L3" s="426"/>
      <c r="M3" s="432"/>
      <c r="N3" s="432"/>
      <c r="O3" s="432"/>
      <c r="P3" s="432"/>
      <c r="Q3" s="432"/>
      <c r="R3" s="432"/>
      <c r="S3" s="432"/>
      <c r="T3" s="432"/>
      <c r="U3" s="432"/>
      <c r="V3" s="432"/>
      <c r="W3" s="432"/>
      <c r="X3" s="432"/>
      <c r="Y3" s="432"/>
      <c r="Z3" s="432"/>
    </row>
    <row r="4" spans="1:26" s="441" customFormat="1" ht="15.75" customHeight="1">
      <c r="A4" s="434" t="s">
        <v>43</v>
      </c>
      <c r="B4" s="434" t="s">
        <v>68</v>
      </c>
      <c r="C4" s="434" t="s">
        <v>69</v>
      </c>
      <c r="D4" s="434" t="s">
        <v>40</v>
      </c>
      <c r="E4" s="435" t="s">
        <v>70</v>
      </c>
      <c r="F4" s="436"/>
      <c r="G4" s="437"/>
      <c r="H4" s="434" t="s">
        <v>71</v>
      </c>
      <c r="I4" s="434" t="s">
        <v>152</v>
      </c>
      <c r="J4" s="434" t="s">
        <v>230</v>
      </c>
      <c r="K4" s="438"/>
      <c r="L4" s="439" t="s">
        <v>359</v>
      </c>
      <c r="M4" s="440"/>
      <c r="N4" s="440">
        <f>F8+F19+F20+F21+F22+F23+F27+F49</f>
        <v>25</v>
      </c>
      <c r="O4" s="440">
        <f>G8+G19+G20+G21+G22+G23+G27+G49</f>
        <v>29</v>
      </c>
      <c r="P4" s="440">
        <f>H8+H19+H20+H21+H22+H23+H27+H49</f>
        <v>4700000</v>
      </c>
      <c r="Q4" s="440"/>
      <c r="R4" s="440"/>
      <c r="S4" s="440"/>
      <c r="T4" s="440"/>
      <c r="U4" s="440"/>
      <c r="V4" s="440"/>
      <c r="W4" s="440"/>
      <c r="X4" s="440"/>
      <c r="Y4" s="440"/>
      <c r="Z4" s="440"/>
    </row>
    <row r="5" spans="1:26" s="441" customFormat="1" ht="31.5">
      <c r="A5" s="442"/>
      <c r="B5" s="442"/>
      <c r="C5" s="442"/>
      <c r="D5" s="442"/>
      <c r="E5" s="443" t="s">
        <v>73</v>
      </c>
      <c r="F5" s="443" t="s">
        <v>74</v>
      </c>
      <c r="G5" s="443" t="s">
        <v>75</v>
      </c>
      <c r="H5" s="442"/>
      <c r="I5" s="442"/>
      <c r="J5" s="442"/>
      <c r="K5" s="444" t="s">
        <v>454</v>
      </c>
      <c r="L5" s="445"/>
      <c r="M5" s="432"/>
      <c r="N5" s="432" t="e">
        <f>F9+F11+F12+F13+F14+#REF!+#REF!+F25+#REF!+F32+F33+F44+F35+F53+#REF!+F24</f>
        <v>#REF!</v>
      </c>
      <c r="O5" s="432" t="e">
        <f>G9+G11+G12+G13+G14+#REF!+#REF!+G25+#REF!+G32+G33+G44+G35+G53+#REF!+G24</f>
        <v>#VALUE!</v>
      </c>
      <c r="P5" s="432" t="e">
        <f>H9+H11+H12+H13+H14+#REF!+#REF!+H25+#REF!+H32+H33+H44+H35+H53+#REF!+H24</f>
        <v>#REF!</v>
      </c>
      <c r="Q5" s="440"/>
      <c r="R5" s="440"/>
      <c r="S5" s="440"/>
      <c r="T5" s="440"/>
      <c r="U5" s="440"/>
      <c r="V5" s="440"/>
      <c r="W5" s="440"/>
      <c r="X5" s="440"/>
      <c r="Y5" s="440"/>
      <c r="Z5" s="440"/>
    </row>
    <row r="6" spans="1:26" s="441" customFormat="1" ht="15.75">
      <c r="A6" s="443" t="s">
        <v>76</v>
      </c>
      <c r="B6" s="446" t="s">
        <v>77</v>
      </c>
      <c r="C6" s="447"/>
      <c r="D6" s="443"/>
      <c r="E6" s="448">
        <f>E7+E18+E36</f>
        <v>599</v>
      </c>
      <c r="F6" s="448">
        <f>F7+F18+F36</f>
        <v>509</v>
      </c>
      <c r="G6" s="448">
        <f>G7+G18+G36</f>
        <v>461</v>
      </c>
      <c r="H6" s="448">
        <f>H7+H18+H36</f>
        <v>66782195.5</v>
      </c>
      <c r="I6" s="443"/>
      <c r="J6" s="443"/>
      <c r="K6" s="443"/>
      <c r="L6" s="449"/>
      <c r="M6" s="432"/>
      <c r="N6" s="432" t="e">
        <f>F10+F15+F16+F17+#REF!+F26+#REF!+F28+F29+F30+#REF!+F37+F38+F39+F40+F41+F42+F43+F45+F46+F47+F48+F50+F51</f>
        <v>#REF!</v>
      </c>
      <c r="O6" s="432" t="e">
        <f>G10+G15+G16+G17+#REF!+G26+#REF!+G28+G29+G30+#REF!+G37+G38+G39+G40+G41+G42+G43+G45+G46+G47+G48+G50+G51</f>
        <v>#VALUE!</v>
      </c>
      <c r="P6" s="432" t="e">
        <f>H10+H15+H16+H17+#REF!+H26+#REF!+H28+H29+H30+#REF!+H37+H38+H39+H40+H41+H42+H43+H45+H46+H47+H48+H50+H51</f>
        <v>#REF!</v>
      </c>
      <c r="Q6" s="440"/>
      <c r="R6" s="440"/>
      <c r="S6" s="440"/>
      <c r="T6" s="440"/>
      <c r="U6" s="440"/>
      <c r="V6" s="440"/>
      <c r="W6" s="440"/>
      <c r="X6" s="440"/>
      <c r="Y6" s="440"/>
      <c r="Z6" s="440"/>
    </row>
    <row r="7" spans="1:28" s="441" customFormat="1" ht="31.5">
      <c r="A7" s="443" t="s">
        <v>78</v>
      </c>
      <c r="B7" s="446" t="s">
        <v>79</v>
      </c>
      <c r="C7" s="447"/>
      <c r="D7" s="443"/>
      <c r="E7" s="443">
        <f>SUM(E8:E17)</f>
        <v>51</v>
      </c>
      <c r="F7" s="443">
        <f>SUM(F8:F17)</f>
        <v>45</v>
      </c>
      <c r="G7" s="443">
        <f>SUM(G8:G17)</f>
        <v>22</v>
      </c>
      <c r="H7" s="448">
        <f>SUM(H8:H17)</f>
        <v>4292000</v>
      </c>
      <c r="I7" s="443"/>
      <c r="J7" s="443"/>
      <c r="K7" s="443"/>
      <c r="L7" s="449"/>
      <c r="M7" s="247" t="s">
        <v>358</v>
      </c>
      <c r="N7" s="450" t="s">
        <v>81</v>
      </c>
      <c r="O7" s="450" t="s">
        <v>45</v>
      </c>
      <c r="P7" s="450" t="s">
        <v>47</v>
      </c>
      <c r="Q7" s="450" t="s">
        <v>82</v>
      </c>
      <c r="R7" s="450" t="s">
        <v>83</v>
      </c>
      <c r="S7" s="450" t="s">
        <v>84</v>
      </c>
      <c r="T7" s="450" t="s">
        <v>85</v>
      </c>
      <c r="U7" s="450" t="s">
        <v>86</v>
      </c>
      <c r="V7" s="450" t="s">
        <v>87</v>
      </c>
      <c r="W7" s="450" t="s">
        <v>24</v>
      </c>
      <c r="X7" s="450" t="s">
        <v>88</v>
      </c>
      <c r="Y7" s="450" t="s">
        <v>53</v>
      </c>
      <c r="Z7" s="450" t="s">
        <v>89</v>
      </c>
      <c r="AA7" s="450" t="s">
        <v>90</v>
      </c>
      <c r="AB7" s="450" t="s">
        <v>91</v>
      </c>
    </row>
    <row r="8" spans="1:28" s="441" customFormat="1" ht="31.5" customHeight="1">
      <c r="A8" s="240">
        <v>1</v>
      </c>
      <c r="B8" s="241" t="s">
        <v>107</v>
      </c>
      <c r="C8" s="241" t="s">
        <v>429</v>
      </c>
      <c r="D8" s="242" t="s">
        <v>300</v>
      </c>
      <c r="E8" s="240">
        <v>2</v>
      </c>
      <c r="F8" s="240">
        <v>2</v>
      </c>
      <c r="G8" s="240"/>
      <c r="H8" s="243">
        <f aca="true" t="shared" si="0" ref="H8:H14">M8</f>
        <v>250000</v>
      </c>
      <c r="I8" s="241" t="s">
        <v>232</v>
      </c>
      <c r="J8" s="240"/>
      <c r="K8" s="451"/>
      <c r="L8" s="244"/>
      <c r="M8" s="251">
        <f aca="true" t="shared" si="1" ref="M8:M18">SUM(N8:AB8)</f>
        <v>250000</v>
      </c>
      <c r="N8" s="245">
        <v>50000</v>
      </c>
      <c r="O8" s="245">
        <v>70000</v>
      </c>
      <c r="P8" s="245">
        <v>70000</v>
      </c>
      <c r="Q8" s="245">
        <v>30000</v>
      </c>
      <c r="R8" s="245"/>
      <c r="S8" s="245"/>
      <c r="T8" s="245"/>
      <c r="U8" s="245"/>
      <c r="V8" s="245"/>
      <c r="W8" s="245"/>
      <c r="X8" s="245">
        <v>30000</v>
      </c>
      <c r="Y8" s="245"/>
      <c r="Z8" s="245"/>
      <c r="AA8" s="452"/>
      <c r="AB8" s="452"/>
    </row>
    <row r="9" spans="1:28" s="441" customFormat="1" ht="31.5">
      <c r="A9" s="240">
        <v>2</v>
      </c>
      <c r="B9" s="241" t="s">
        <v>226</v>
      </c>
      <c r="C9" s="241" t="s">
        <v>154</v>
      </c>
      <c r="D9" s="242" t="s">
        <v>293</v>
      </c>
      <c r="E9" s="240">
        <v>1</v>
      </c>
      <c r="F9" s="240">
        <v>2</v>
      </c>
      <c r="G9" s="240">
        <v>1</v>
      </c>
      <c r="H9" s="243">
        <f t="shared" si="0"/>
        <v>130000</v>
      </c>
      <c r="I9" s="241" t="s">
        <v>155</v>
      </c>
      <c r="J9" s="240"/>
      <c r="K9" s="451"/>
      <c r="L9" s="244"/>
      <c r="M9" s="251">
        <f t="shared" si="1"/>
        <v>130000</v>
      </c>
      <c r="N9" s="245">
        <v>75000</v>
      </c>
      <c r="O9" s="245"/>
      <c r="P9" s="245"/>
      <c r="Q9" s="245"/>
      <c r="R9" s="245"/>
      <c r="S9" s="245"/>
      <c r="T9" s="245">
        <v>35000</v>
      </c>
      <c r="U9" s="245"/>
      <c r="V9" s="245"/>
      <c r="W9" s="245"/>
      <c r="X9" s="245"/>
      <c r="Y9" s="245"/>
      <c r="Z9" s="245">
        <v>15000</v>
      </c>
      <c r="AA9" s="452"/>
      <c r="AB9" s="452">
        <v>5000</v>
      </c>
    </row>
    <row r="10" spans="1:28" s="441" customFormat="1" ht="47.25">
      <c r="A10" s="240">
        <v>3</v>
      </c>
      <c r="B10" s="241" t="s">
        <v>263</v>
      </c>
      <c r="C10" s="241" t="s">
        <v>100</v>
      </c>
      <c r="D10" s="242" t="s">
        <v>291</v>
      </c>
      <c r="E10" s="240">
        <v>10</v>
      </c>
      <c r="F10" s="240">
        <v>8</v>
      </c>
      <c r="G10" s="240">
        <v>2</v>
      </c>
      <c r="H10" s="243">
        <f t="shared" si="0"/>
        <v>0</v>
      </c>
      <c r="I10" s="241" t="s">
        <v>153</v>
      </c>
      <c r="J10" s="240"/>
      <c r="K10" s="451"/>
      <c r="L10" s="244"/>
      <c r="M10" s="251">
        <f t="shared" si="1"/>
        <v>0</v>
      </c>
      <c r="N10" s="245"/>
      <c r="O10" s="245"/>
      <c r="P10" s="245"/>
      <c r="Q10" s="245"/>
      <c r="R10" s="245"/>
      <c r="S10" s="245"/>
      <c r="T10" s="245"/>
      <c r="U10" s="245"/>
      <c r="V10" s="245"/>
      <c r="W10" s="245"/>
      <c r="X10" s="245"/>
      <c r="Y10" s="245"/>
      <c r="Z10" s="245"/>
      <c r="AA10" s="452"/>
      <c r="AB10" s="452"/>
    </row>
    <row r="11" spans="1:28" s="441" customFormat="1" ht="31.5">
      <c r="A11" s="240">
        <v>4</v>
      </c>
      <c r="B11" s="241" t="s">
        <v>227</v>
      </c>
      <c r="C11" s="241" t="s">
        <v>160</v>
      </c>
      <c r="D11" s="242" t="s">
        <v>299</v>
      </c>
      <c r="E11" s="240">
        <v>4</v>
      </c>
      <c r="F11" s="240">
        <v>1</v>
      </c>
      <c r="G11" s="240">
        <v>1</v>
      </c>
      <c r="H11" s="243">
        <f t="shared" si="0"/>
        <v>3075000</v>
      </c>
      <c r="I11" s="241" t="s">
        <v>161</v>
      </c>
      <c r="J11" s="240"/>
      <c r="K11" s="451"/>
      <c r="L11" s="244"/>
      <c r="M11" s="251">
        <f t="shared" si="1"/>
        <v>3075000</v>
      </c>
      <c r="N11" s="245">
        <v>895000</v>
      </c>
      <c r="O11" s="245"/>
      <c r="P11" s="245"/>
      <c r="Q11" s="245"/>
      <c r="R11" s="245"/>
      <c r="S11" s="245"/>
      <c r="T11" s="245"/>
      <c r="U11" s="245"/>
      <c r="V11" s="245"/>
      <c r="W11" s="245">
        <v>2000000</v>
      </c>
      <c r="X11" s="245">
        <v>180000</v>
      </c>
      <c r="Y11" s="245"/>
      <c r="Z11" s="245"/>
      <c r="AA11" s="452"/>
      <c r="AB11" s="453"/>
    </row>
    <row r="12" spans="1:28" s="441" customFormat="1" ht="47.25">
      <c r="A12" s="240">
        <v>5</v>
      </c>
      <c r="B12" s="241" t="s">
        <v>97</v>
      </c>
      <c r="C12" s="241" t="s">
        <v>98</v>
      </c>
      <c r="D12" s="242" t="s">
        <v>292</v>
      </c>
      <c r="E12" s="240">
        <v>6</v>
      </c>
      <c r="F12" s="240">
        <v>5</v>
      </c>
      <c r="G12" s="240">
        <v>2</v>
      </c>
      <c r="H12" s="243">
        <f t="shared" si="0"/>
        <v>483000</v>
      </c>
      <c r="I12" s="241" t="s">
        <v>234</v>
      </c>
      <c r="J12" s="240"/>
      <c r="K12" s="451"/>
      <c r="L12" s="244"/>
      <c r="M12" s="251">
        <f t="shared" si="1"/>
        <v>483000</v>
      </c>
      <c r="N12" s="245">
        <v>26000</v>
      </c>
      <c r="O12" s="245">
        <v>100000</v>
      </c>
      <c r="P12" s="245">
        <v>100000</v>
      </c>
      <c r="Q12" s="245">
        <v>9000</v>
      </c>
      <c r="R12" s="245"/>
      <c r="S12" s="245"/>
      <c r="T12" s="245">
        <v>10000</v>
      </c>
      <c r="U12" s="245"/>
      <c r="V12" s="245">
        <v>148000</v>
      </c>
      <c r="W12" s="245"/>
      <c r="X12" s="245">
        <v>90000</v>
      </c>
      <c r="Y12" s="245"/>
      <c r="Z12" s="245"/>
      <c r="AA12" s="452"/>
      <c r="AB12" s="452"/>
    </row>
    <row r="13" spans="1:28" s="441" customFormat="1" ht="94.5">
      <c r="A13" s="240">
        <v>6</v>
      </c>
      <c r="B13" s="241" t="s">
        <v>103</v>
      </c>
      <c r="C13" s="241" t="s">
        <v>104</v>
      </c>
      <c r="D13" s="242" t="s">
        <v>295</v>
      </c>
      <c r="E13" s="240">
        <v>4</v>
      </c>
      <c r="F13" s="240">
        <v>4</v>
      </c>
      <c r="G13" s="240">
        <v>8</v>
      </c>
      <c r="H13" s="243">
        <f t="shared" si="0"/>
        <v>2000</v>
      </c>
      <c r="I13" s="241" t="s">
        <v>363</v>
      </c>
      <c r="J13" s="240" t="s">
        <v>231</v>
      </c>
      <c r="K13" s="451" t="s">
        <v>231</v>
      </c>
      <c r="L13" s="244"/>
      <c r="M13" s="251">
        <f t="shared" si="1"/>
        <v>2000</v>
      </c>
      <c r="N13" s="245">
        <v>2000</v>
      </c>
      <c r="O13" s="245"/>
      <c r="P13" s="245"/>
      <c r="Q13" s="245"/>
      <c r="R13" s="245"/>
      <c r="S13" s="245"/>
      <c r="T13" s="245"/>
      <c r="U13" s="245"/>
      <c r="V13" s="245"/>
      <c r="W13" s="245"/>
      <c r="X13" s="245"/>
      <c r="Y13" s="245"/>
      <c r="Z13" s="245"/>
      <c r="AA13" s="452"/>
      <c r="AB13" s="452"/>
    </row>
    <row r="14" spans="1:28" s="441" customFormat="1" ht="31.5">
      <c r="A14" s="240">
        <v>7</v>
      </c>
      <c r="B14" s="241" t="s">
        <v>105</v>
      </c>
      <c r="C14" s="241" t="s">
        <v>106</v>
      </c>
      <c r="D14" s="242" t="s">
        <v>296</v>
      </c>
      <c r="E14" s="240">
        <v>5</v>
      </c>
      <c r="F14" s="240">
        <v>5</v>
      </c>
      <c r="G14" s="240" t="s">
        <v>96</v>
      </c>
      <c r="H14" s="243">
        <f t="shared" si="0"/>
        <v>300000</v>
      </c>
      <c r="I14" s="241" t="s">
        <v>156</v>
      </c>
      <c r="J14" s="240"/>
      <c r="K14" s="451"/>
      <c r="L14" s="244"/>
      <c r="M14" s="251">
        <f t="shared" si="1"/>
        <v>300000</v>
      </c>
      <c r="N14" s="245">
        <v>160000</v>
      </c>
      <c r="O14" s="245"/>
      <c r="P14" s="245"/>
      <c r="Q14" s="245"/>
      <c r="R14" s="245"/>
      <c r="S14" s="245">
        <v>14000</v>
      </c>
      <c r="T14" s="245">
        <v>95000</v>
      </c>
      <c r="U14" s="245"/>
      <c r="V14" s="245">
        <v>1000</v>
      </c>
      <c r="W14" s="245"/>
      <c r="X14" s="245"/>
      <c r="Y14" s="245"/>
      <c r="Z14" s="245"/>
      <c r="AA14" s="452"/>
      <c r="AB14" s="452">
        <v>30000</v>
      </c>
    </row>
    <row r="15" spans="1:28" s="441" customFormat="1" ht="47.25">
      <c r="A15" s="240">
        <v>8</v>
      </c>
      <c r="B15" s="241" t="s">
        <v>94</v>
      </c>
      <c r="C15" s="241" t="s">
        <v>95</v>
      </c>
      <c r="D15" s="242" t="s">
        <v>297</v>
      </c>
      <c r="E15" s="240">
        <v>8</v>
      </c>
      <c r="F15" s="240">
        <v>6</v>
      </c>
      <c r="G15" s="240" t="s">
        <v>96</v>
      </c>
      <c r="H15" s="243">
        <f>M15</f>
        <v>40000</v>
      </c>
      <c r="I15" s="241" t="s">
        <v>340</v>
      </c>
      <c r="J15" s="240" t="s">
        <v>231</v>
      </c>
      <c r="K15" s="451" t="s">
        <v>231</v>
      </c>
      <c r="L15" s="244"/>
      <c r="M15" s="251">
        <f t="shared" si="1"/>
        <v>40000</v>
      </c>
      <c r="N15" s="245">
        <v>40000</v>
      </c>
      <c r="O15" s="245"/>
      <c r="P15" s="245"/>
      <c r="Q15" s="245"/>
      <c r="R15" s="245"/>
      <c r="S15" s="245"/>
      <c r="T15" s="245"/>
      <c r="U15" s="245"/>
      <c r="V15" s="245"/>
      <c r="W15" s="245"/>
      <c r="X15" s="245"/>
      <c r="Y15" s="245"/>
      <c r="Z15" s="245"/>
      <c r="AA15" s="452"/>
      <c r="AB15" s="452"/>
    </row>
    <row r="16" spans="1:28" s="262" customFormat="1" ht="31.5">
      <c r="A16" s="240">
        <v>9</v>
      </c>
      <c r="B16" s="241" t="s">
        <v>101</v>
      </c>
      <c r="C16" s="241" t="s">
        <v>102</v>
      </c>
      <c r="D16" s="242" t="s">
        <v>298</v>
      </c>
      <c r="E16" s="240">
        <v>3</v>
      </c>
      <c r="F16" s="240">
        <v>2</v>
      </c>
      <c r="G16" s="240">
        <v>0</v>
      </c>
      <c r="H16" s="243">
        <f>M16</f>
        <v>9500</v>
      </c>
      <c r="I16" s="241" t="s">
        <v>394</v>
      </c>
      <c r="J16" s="240"/>
      <c r="K16" s="451"/>
      <c r="L16" s="244"/>
      <c r="M16" s="251">
        <f t="shared" si="1"/>
        <v>9500</v>
      </c>
      <c r="N16" s="245"/>
      <c r="O16" s="245">
        <v>1000</v>
      </c>
      <c r="P16" s="245"/>
      <c r="Q16" s="245"/>
      <c r="R16" s="245"/>
      <c r="S16" s="245"/>
      <c r="T16" s="245">
        <v>3000</v>
      </c>
      <c r="U16" s="245"/>
      <c r="V16" s="245">
        <v>1500</v>
      </c>
      <c r="W16" s="245"/>
      <c r="X16" s="245">
        <v>3500</v>
      </c>
      <c r="Y16" s="245"/>
      <c r="Z16" s="245">
        <v>500</v>
      </c>
      <c r="AA16" s="261"/>
      <c r="AB16" s="261"/>
    </row>
    <row r="17" spans="1:28" s="262" customFormat="1" ht="78.75">
      <c r="A17" s="240">
        <v>10</v>
      </c>
      <c r="B17" s="241" t="s">
        <v>92</v>
      </c>
      <c r="C17" s="241" t="s">
        <v>93</v>
      </c>
      <c r="D17" s="242" t="s">
        <v>294</v>
      </c>
      <c r="E17" s="240">
        <v>8</v>
      </c>
      <c r="F17" s="240">
        <v>10</v>
      </c>
      <c r="G17" s="240">
        <v>8</v>
      </c>
      <c r="H17" s="243">
        <f>M17</f>
        <v>2500</v>
      </c>
      <c r="I17" s="241" t="s">
        <v>392</v>
      </c>
      <c r="J17" s="240" t="s">
        <v>231</v>
      </c>
      <c r="K17" s="451" t="s">
        <v>231</v>
      </c>
      <c r="L17" s="244"/>
      <c r="M17" s="251">
        <f t="shared" si="1"/>
        <v>2500</v>
      </c>
      <c r="N17" s="245">
        <v>2000</v>
      </c>
      <c r="O17" s="245">
        <v>250</v>
      </c>
      <c r="P17" s="245">
        <v>250</v>
      </c>
      <c r="Q17" s="245"/>
      <c r="R17" s="245"/>
      <c r="S17" s="245"/>
      <c r="T17" s="245"/>
      <c r="U17" s="245"/>
      <c r="V17" s="245"/>
      <c r="W17" s="245"/>
      <c r="X17" s="245"/>
      <c r="Y17" s="245"/>
      <c r="Z17" s="245"/>
      <c r="AA17" s="261"/>
      <c r="AB17" s="261"/>
    </row>
    <row r="18" spans="1:28" ht="15.75">
      <c r="A18" s="443" t="s">
        <v>109</v>
      </c>
      <c r="B18" s="446" t="s">
        <v>110</v>
      </c>
      <c r="C18" s="446"/>
      <c r="D18" s="443"/>
      <c r="E18" s="443">
        <f>SUM(E19:E35)</f>
        <v>492</v>
      </c>
      <c r="F18" s="443">
        <f>SUM(F19:F35)</f>
        <v>414</v>
      </c>
      <c r="G18" s="443">
        <f>SUM(G19:G35)</f>
        <v>346</v>
      </c>
      <c r="H18" s="454">
        <f>SUM(H19:H35)</f>
        <v>49587695.5</v>
      </c>
      <c r="I18" s="443"/>
      <c r="J18" s="443"/>
      <c r="K18" s="447"/>
      <c r="L18" s="247"/>
      <c r="M18" s="251">
        <f t="shared" si="1"/>
        <v>0</v>
      </c>
      <c r="N18" s="248"/>
      <c r="O18" s="248"/>
      <c r="P18" s="248"/>
      <c r="Q18" s="248"/>
      <c r="R18" s="248"/>
      <c r="S18" s="248"/>
      <c r="T18" s="248"/>
      <c r="U18" s="248"/>
      <c r="V18" s="248"/>
      <c r="W18" s="248"/>
      <c r="X18" s="248"/>
      <c r="Y18" s="248"/>
      <c r="Z18" s="248"/>
      <c r="AA18" s="249"/>
      <c r="AB18" s="249"/>
    </row>
    <row r="19" spans="1:28" ht="31.5">
      <c r="A19" s="240">
        <v>1</v>
      </c>
      <c r="B19" s="241" t="s">
        <v>228</v>
      </c>
      <c r="C19" s="241" t="s">
        <v>170</v>
      </c>
      <c r="D19" s="242" t="s">
        <v>309</v>
      </c>
      <c r="E19" s="240">
        <v>1</v>
      </c>
      <c r="F19" s="240">
        <v>2</v>
      </c>
      <c r="G19" s="240"/>
      <c r="H19" s="243">
        <v>30000</v>
      </c>
      <c r="I19" s="241" t="s">
        <v>171</v>
      </c>
      <c r="J19" s="240"/>
      <c r="K19" s="451"/>
      <c r="L19" s="244"/>
      <c r="M19" s="251"/>
      <c r="N19" s="248"/>
      <c r="O19" s="248"/>
      <c r="P19" s="248"/>
      <c r="Q19" s="248"/>
      <c r="R19" s="248"/>
      <c r="S19" s="248"/>
      <c r="T19" s="248"/>
      <c r="U19" s="248"/>
      <c r="V19" s="248"/>
      <c r="W19" s="248"/>
      <c r="X19" s="248"/>
      <c r="Y19" s="248"/>
      <c r="Z19" s="248"/>
      <c r="AA19" s="249"/>
      <c r="AB19" s="249"/>
    </row>
    <row r="20" spans="1:28" ht="31.5">
      <c r="A20" s="455">
        <v>2</v>
      </c>
      <c r="B20" s="241" t="s">
        <v>430</v>
      </c>
      <c r="C20" s="456" t="s">
        <v>431</v>
      </c>
      <c r="D20" s="242" t="s">
        <v>432</v>
      </c>
      <c r="E20" s="457"/>
      <c r="F20" s="457"/>
      <c r="G20" s="457"/>
      <c r="H20" s="243">
        <v>1500000</v>
      </c>
      <c r="I20" s="456"/>
      <c r="J20" s="455"/>
      <c r="K20" s="458"/>
      <c r="L20" s="459"/>
      <c r="M20" s="251"/>
      <c r="N20" s="248"/>
      <c r="O20" s="248"/>
      <c r="P20" s="248"/>
      <c r="Q20" s="248"/>
      <c r="R20" s="248"/>
      <c r="S20" s="248"/>
      <c r="T20" s="248"/>
      <c r="U20" s="248"/>
      <c r="V20" s="248"/>
      <c r="W20" s="248"/>
      <c r="X20" s="248"/>
      <c r="Y20" s="248"/>
      <c r="Z20" s="248"/>
      <c r="AA20" s="249"/>
      <c r="AB20" s="249"/>
    </row>
    <row r="21" spans="1:28" ht="31.5">
      <c r="A21" s="240">
        <v>3</v>
      </c>
      <c r="B21" s="241" t="s">
        <v>347</v>
      </c>
      <c r="C21" s="241" t="s">
        <v>348</v>
      </c>
      <c r="D21" s="242" t="s">
        <v>408</v>
      </c>
      <c r="E21" s="240">
        <v>5</v>
      </c>
      <c r="F21" s="240">
        <v>10</v>
      </c>
      <c r="G21" s="240"/>
      <c r="H21" s="243">
        <v>200000</v>
      </c>
      <c r="I21" s="241" t="s">
        <v>349</v>
      </c>
      <c r="J21" s="240"/>
      <c r="K21" s="451"/>
      <c r="L21" s="243"/>
      <c r="M21" s="251"/>
      <c r="N21" s="248"/>
      <c r="O21" s="248"/>
      <c r="P21" s="248"/>
      <c r="Q21" s="248"/>
      <c r="R21" s="248"/>
      <c r="S21" s="248"/>
      <c r="T21" s="248"/>
      <c r="U21" s="248"/>
      <c r="V21" s="248"/>
      <c r="W21" s="248"/>
      <c r="X21" s="248"/>
      <c r="Y21" s="248"/>
      <c r="Z21" s="248"/>
      <c r="AA21" s="249"/>
      <c r="AB21" s="249"/>
    </row>
    <row r="22" spans="1:28" ht="31.5">
      <c r="A22" s="455">
        <v>4</v>
      </c>
      <c r="B22" s="241" t="s">
        <v>433</v>
      </c>
      <c r="C22" s="241" t="s">
        <v>434</v>
      </c>
      <c r="D22" s="242" t="s">
        <v>435</v>
      </c>
      <c r="E22" s="240">
        <v>8</v>
      </c>
      <c r="F22" s="240">
        <v>2</v>
      </c>
      <c r="G22" s="240">
        <v>10</v>
      </c>
      <c r="H22" s="243">
        <v>1000000</v>
      </c>
      <c r="I22" s="456" t="s">
        <v>436</v>
      </c>
      <c r="J22" s="455"/>
      <c r="K22" s="458"/>
      <c r="L22" s="459"/>
      <c r="M22" s="251"/>
      <c r="N22" s="248"/>
      <c r="O22" s="248"/>
      <c r="P22" s="248"/>
      <c r="Q22" s="248"/>
      <c r="R22" s="248"/>
      <c r="S22" s="248"/>
      <c r="T22" s="248"/>
      <c r="U22" s="248"/>
      <c r="V22" s="248"/>
      <c r="W22" s="248"/>
      <c r="X22" s="248"/>
      <c r="Y22" s="248"/>
      <c r="Z22" s="248"/>
      <c r="AA22" s="249"/>
      <c r="AB22" s="249"/>
    </row>
    <row r="23" spans="1:28" ht="31.5">
      <c r="A23" s="240">
        <v>5</v>
      </c>
      <c r="B23" s="241" t="s">
        <v>437</v>
      </c>
      <c r="C23" s="241" t="s">
        <v>438</v>
      </c>
      <c r="D23" s="242" t="s">
        <v>439</v>
      </c>
      <c r="E23" s="240">
        <v>8</v>
      </c>
      <c r="F23" s="240">
        <v>2</v>
      </c>
      <c r="G23" s="240">
        <v>10</v>
      </c>
      <c r="H23" s="243">
        <v>1000000</v>
      </c>
      <c r="I23" s="241" t="s">
        <v>413</v>
      </c>
      <c r="J23" s="455"/>
      <c r="K23" s="458"/>
      <c r="L23" s="459"/>
      <c r="M23" s="251"/>
      <c r="N23" s="248"/>
      <c r="O23" s="248"/>
      <c r="P23" s="248"/>
      <c r="Q23" s="248"/>
      <c r="R23" s="248"/>
      <c r="S23" s="248"/>
      <c r="T23" s="248"/>
      <c r="U23" s="248"/>
      <c r="V23" s="248"/>
      <c r="W23" s="248"/>
      <c r="X23" s="248"/>
      <c r="Y23" s="248"/>
      <c r="Z23" s="248"/>
      <c r="AA23" s="249"/>
      <c r="AB23" s="249"/>
    </row>
    <row r="24" spans="1:28" ht="31.5">
      <c r="A24" s="455">
        <v>6</v>
      </c>
      <c r="B24" s="241" t="s">
        <v>342</v>
      </c>
      <c r="C24" s="241" t="s">
        <v>353</v>
      </c>
      <c r="D24" s="242" t="s">
        <v>142</v>
      </c>
      <c r="E24" s="240">
        <v>4</v>
      </c>
      <c r="F24" s="240">
        <v>2</v>
      </c>
      <c r="G24" s="240"/>
      <c r="H24" s="243">
        <v>1300000</v>
      </c>
      <c r="I24" s="241" t="s">
        <v>395</v>
      </c>
      <c r="J24" s="240" t="s">
        <v>231</v>
      </c>
      <c r="K24" s="451" t="s">
        <v>231</v>
      </c>
      <c r="L24" s="243"/>
      <c r="M24" s="251"/>
      <c r="N24" s="248"/>
      <c r="O24" s="248"/>
      <c r="P24" s="248"/>
      <c r="Q24" s="248"/>
      <c r="R24" s="248"/>
      <c r="S24" s="248"/>
      <c r="T24" s="248"/>
      <c r="U24" s="248"/>
      <c r="V24" s="248"/>
      <c r="W24" s="248"/>
      <c r="X24" s="248"/>
      <c r="Y24" s="248"/>
      <c r="Z24" s="248"/>
      <c r="AA24" s="249"/>
      <c r="AB24" s="249"/>
    </row>
    <row r="25" spans="1:28" ht="47.25">
      <c r="A25" s="240">
        <v>7</v>
      </c>
      <c r="B25" s="241" t="s">
        <v>115</v>
      </c>
      <c r="C25" s="241" t="s">
        <v>116</v>
      </c>
      <c r="D25" s="242" t="s">
        <v>303</v>
      </c>
      <c r="E25" s="240">
        <v>241</v>
      </c>
      <c r="F25" s="240">
        <v>106</v>
      </c>
      <c r="G25" s="240">
        <f>350-F25</f>
        <v>244</v>
      </c>
      <c r="H25" s="243">
        <v>16935000</v>
      </c>
      <c r="I25" s="241" t="s">
        <v>403</v>
      </c>
      <c r="J25" s="240" t="s">
        <v>231</v>
      </c>
      <c r="K25" s="451" t="s">
        <v>231</v>
      </c>
      <c r="L25" s="244">
        <v>5800000</v>
      </c>
      <c r="M25" s="251"/>
      <c r="N25" s="248"/>
      <c r="O25" s="248"/>
      <c r="P25" s="248"/>
      <c r="Q25" s="248"/>
      <c r="R25" s="248"/>
      <c r="S25" s="248"/>
      <c r="T25" s="248"/>
      <c r="U25" s="248"/>
      <c r="V25" s="248"/>
      <c r="W25" s="248"/>
      <c r="X25" s="248"/>
      <c r="Y25" s="248"/>
      <c r="Z25" s="248"/>
      <c r="AA25" s="249"/>
      <c r="AB25" s="249"/>
    </row>
    <row r="26" spans="1:28" ht="63">
      <c r="A26" s="455">
        <v>8</v>
      </c>
      <c r="B26" s="241" t="s">
        <v>111</v>
      </c>
      <c r="C26" s="241" t="s">
        <v>112</v>
      </c>
      <c r="D26" s="242" t="s">
        <v>305</v>
      </c>
      <c r="E26" s="240">
        <v>25</v>
      </c>
      <c r="F26" s="240">
        <v>31</v>
      </c>
      <c r="G26" s="240">
        <v>20</v>
      </c>
      <c r="H26" s="243">
        <v>4089000</v>
      </c>
      <c r="I26" s="241" t="s">
        <v>405</v>
      </c>
      <c r="J26" s="240" t="s">
        <v>231</v>
      </c>
      <c r="K26" s="451" t="s">
        <v>231</v>
      </c>
      <c r="L26" s="244">
        <v>2000000</v>
      </c>
      <c r="M26" s="251"/>
      <c r="N26" s="248"/>
      <c r="O26" s="248"/>
      <c r="P26" s="248"/>
      <c r="Q26" s="248"/>
      <c r="R26" s="248"/>
      <c r="S26" s="248"/>
      <c r="T26" s="248"/>
      <c r="U26" s="248"/>
      <c r="V26" s="248"/>
      <c r="W26" s="248"/>
      <c r="X26" s="248"/>
      <c r="Y26" s="248"/>
      <c r="Z26" s="248"/>
      <c r="AA26" s="249"/>
      <c r="AB26" s="249"/>
    </row>
    <row r="27" spans="1:28" ht="31.5">
      <c r="A27" s="240">
        <v>9</v>
      </c>
      <c r="B27" s="241" t="s">
        <v>157</v>
      </c>
      <c r="C27" s="241" t="s">
        <v>158</v>
      </c>
      <c r="D27" s="242" t="s">
        <v>308</v>
      </c>
      <c r="E27" s="240">
        <v>5</v>
      </c>
      <c r="F27" s="240">
        <v>5</v>
      </c>
      <c r="G27" s="240">
        <v>3</v>
      </c>
      <c r="H27" s="243">
        <v>220000</v>
      </c>
      <c r="I27" s="241" t="s">
        <v>159</v>
      </c>
      <c r="J27" s="240"/>
      <c r="K27" s="451"/>
      <c r="L27" s="244"/>
      <c r="M27" s="251"/>
      <c r="N27" s="248"/>
      <c r="O27" s="248"/>
      <c r="P27" s="248"/>
      <c r="Q27" s="248"/>
      <c r="R27" s="248"/>
      <c r="S27" s="248"/>
      <c r="T27" s="248"/>
      <c r="U27" s="248"/>
      <c r="V27" s="248"/>
      <c r="W27" s="248"/>
      <c r="X27" s="248"/>
      <c r="Y27" s="248"/>
      <c r="Z27" s="248"/>
      <c r="AA27" s="249"/>
      <c r="AB27" s="249"/>
    </row>
    <row r="28" spans="1:28" ht="31.5">
      <c r="A28" s="455">
        <v>10</v>
      </c>
      <c r="B28" s="241" t="s">
        <v>341</v>
      </c>
      <c r="C28" s="241" t="s">
        <v>128</v>
      </c>
      <c r="D28" s="242" t="s">
        <v>310</v>
      </c>
      <c r="E28" s="240">
        <v>47</v>
      </c>
      <c r="F28" s="240">
        <v>75</v>
      </c>
      <c r="G28" s="240">
        <v>32</v>
      </c>
      <c r="H28" s="243">
        <v>5823807</v>
      </c>
      <c r="I28" s="241" t="s">
        <v>393</v>
      </c>
      <c r="J28" s="240" t="s">
        <v>231</v>
      </c>
      <c r="K28" s="451" t="s">
        <v>231</v>
      </c>
      <c r="L28" s="244">
        <f>M28</f>
        <v>0</v>
      </c>
      <c r="M28" s="251"/>
      <c r="N28" s="248"/>
      <c r="O28" s="248"/>
      <c r="P28" s="248"/>
      <c r="Q28" s="248"/>
      <c r="R28" s="248"/>
      <c r="S28" s="248"/>
      <c r="T28" s="248"/>
      <c r="U28" s="248"/>
      <c r="V28" s="248"/>
      <c r="W28" s="248"/>
      <c r="X28" s="248"/>
      <c r="Y28" s="248"/>
      <c r="Z28" s="248"/>
      <c r="AA28" s="249"/>
      <c r="AB28" s="249"/>
    </row>
    <row r="29" spans="1:28" ht="31.5">
      <c r="A29" s="240">
        <v>11</v>
      </c>
      <c r="B29" s="241" t="s">
        <v>272</v>
      </c>
      <c r="C29" s="241" t="s">
        <v>178</v>
      </c>
      <c r="D29" s="240" t="s">
        <v>179</v>
      </c>
      <c r="E29" s="240">
        <v>48</v>
      </c>
      <c r="F29" s="240">
        <v>87</v>
      </c>
      <c r="G29" s="240"/>
      <c r="H29" s="243">
        <v>7179714</v>
      </c>
      <c r="I29" s="241" t="s">
        <v>427</v>
      </c>
      <c r="J29" s="240" t="s">
        <v>231</v>
      </c>
      <c r="K29" s="451" t="s">
        <v>231</v>
      </c>
      <c r="L29" s="244">
        <v>3527603</v>
      </c>
      <c r="M29" s="251"/>
      <c r="N29" s="248"/>
      <c r="O29" s="248"/>
      <c r="P29" s="248"/>
      <c r="Q29" s="248"/>
      <c r="R29" s="248"/>
      <c r="S29" s="248"/>
      <c r="T29" s="248"/>
      <c r="U29" s="248"/>
      <c r="V29" s="248"/>
      <c r="W29" s="248"/>
      <c r="X29" s="248"/>
      <c r="Y29" s="248"/>
      <c r="Z29" s="248"/>
      <c r="AA29" s="249"/>
      <c r="AB29" s="249"/>
    </row>
    <row r="30" spans="1:28" ht="31.5">
      <c r="A30" s="455">
        <v>12</v>
      </c>
      <c r="B30" s="241" t="s">
        <v>257</v>
      </c>
      <c r="C30" s="241" t="s">
        <v>260</v>
      </c>
      <c r="D30" s="242" t="s">
        <v>259</v>
      </c>
      <c r="E30" s="240">
        <v>3</v>
      </c>
      <c r="F30" s="240">
        <v>2</v>
      </c>
      <c r="G30" s="240"/>
      <c r="H30" s="243">
        <f>M30</f>
        <v>0</v>
      </c>
      <c r="I30" s="241" t="s">
        <v>258</v>
      </c>
      <c r="J30" s="240"/>
      <c r="K30" s="451"/>
      <c r="L30" s="244"/>
      <c r="M30" s="251"/>
      <c r="N30" s="248"/>
      <c r="O30" s="248"/>
      <c r="P30" s="248"/>
      <c r="Q30" s="248"/>
      <c r="R30" s="248"/>
      <c r="S30" s="248"/>
      <c r="T30" s="248"/>
      <c r="U30" s="248"/>
      <c r="V30" s="248"/>
      <c r="W30" s="248"/>
      <c r="X30" s="248"/>
      <c r="Y30" s="248"/>
      <c r="Z30" s="248"/>
      <c r="AA30" s="249"/>
      <c r="AB30" s="249"/>
    </row>
    <row r="31" spans="1:28" ht="31.5">
      <c r="A31" s="240">
        <v>13</v>
      </c>
      <c r="B31" s="241" t="s">
        <v>4</v>
      </c>
      <c r="C31" s="241" t="s">
        <v>200</v>
      </c>
      <c r="D31" s="242" t="s">
        <v>304</v>
      </c>
      <c r="E31" s="240">
        <v>40</v>
      </c>
      <c r="F31" s="240">
        <v>24</v>
      </c>
      <c r="G31" s="240">
        <f>36-F31</f>
        <v>12</v>
      </c>
      <c r="H31" s="243">
        <v>174.5</v>
      </c>
      <c r="I31" s="241" t="s">
        <v>404</v>
      </c>
      <c r="J31" s="240" t="s">
        <v>231</v>
      </c>
      <c r="K31" s="451" t="s">
        <v>231</v>
      </c>
      <c r="L31" s="244"/>
      <c r="M31" s="251"/>
      <c r="N31" s="248"/>
      <c r="O31" s="248"/>
      <c r="P31" s="248"/>
      <c r="Q31" s="248"/>
      <c r="R31" s="248"/>
      <c r="S31" s="248"/>
      <c r="T31" s="248"/>
      <c r="U31" s="248"/>
      <c r="V31" s="248"/>
      <c r="W31" s="248"/>
      <c r="X31" s="248"/>
      <c r="Y31" s="248"/>
      <c r="Z31" s="248"/>
      <c r="AA31" s="249"/>
      <c r="AB31" s="249"/>
    </row>
    <row r="32" spans="1:28" ht="31.5">
      <c r="A32" s="455">
        <v>14</v>
      </c>
      <c r="B32" s="241" t="s">
        <v>186</v>
      </c>
      <c r="C32" s="241" t="s">
        <v>187</v>
      </c>
      <c r="D32" s="240" t="s">
        <v>188</v>
      </c>
      <c r="E32" s="240">
        <v>12</v>
      </c>
      <c r="F32" s="240">
        <v>2</v>
      </c>
      <c r="G32" s="240">
        <v>8</v>
      </c>
      <c r="H32" s="243">
        <f>M32</f>
        <v>3000000</v>
      </c>
      <c r="I32" s="241" t="s">
        <v>339</v>
      </c>
      <c r="J32" s="240"/>
      <c r="K32" s="451"/>
      <c r="L32" s="244"/>
      <c r="M32" s="251">
        <f>SUM(N32:AB32)</f>
        <v>3000000</v>
      </c>
      <c r="N32" s="248"/>
      <c r="O32" s="248"/>
      <c r="P32" s="248"/>
      <c r="Q32" s="248"/>
      <c r="R32" s="248"/>
      <c r="S32" s="248"/>
      <c r="T32" s="248">
        <v>3000000</v>
      </c>
      <c r="U32" s="248"/>
      <c r="V32" s="248"/>
      <c r="W32" s="248"/>
      <c r="X32" s="248"/>
      <c r="Y32" s="248"/>
      <c r="Z32" s="248"/>
      <c r="AA32" s="249"/>
      <c r="AB32" s="249"/>
    </row>
    <row r="33" spans="1:28" ht="31.5">
      <c r="A33" s="240">
        <v>15</v>
      </c>
      <c r="B33" s="241" t="s">
        <v>182</v>
      </c>
      <c r="C33" s="241" t="s">
        <v>183</v>
      </c>
      <c r="D33" s="240" t="s">
        <v>184</v>
      </c>
      <c r="E33" s="240">
        <v>4</v>
      </c>
      <c r="F33" s="240">
        <v>3</v>
      </c>
      <c r="G33" s="240">
        <v>1</v>
      </c>
      <c r="H33" s="243">
        <f>M33</f>
        <v>10000</v>
      </c>
      <c r="I33" s="241" t="s">
        <v>412</v>
      </c>
      <c r="J33" s="240"/>
      <c r="K33" s="451"/>
      <c r="L33" s="244"/>
      <c r="M33" s="251">
        <f>SUM(N33:AB33)</f>
        <v>10000</v>
      </c>
      <c r="N33" s="248"/>
      <c r="O33" s="248"/>
      <c r="P33" s="248"/>
      <c r="Q33" s="248"/>
      <c r="R33" s="248"/>
      <c r="S33" s="248"/>
      <c r="T33" s="248"/>
      <c r="U33" s="248"/>
      <c r="V33" s="248">
        <v>5000</v>
      </c>
      <c r="W33" s="248"/>
      <c r="X33" s="248"/>
      <c r="Y33" s="248"/>
      <c r="Z33" s="248"/>
      <c r="AA33" s="248">
        <v>5000</v>
      </c>
      <c r="AB33" s="249"/>
    </row>
    <row r="34" spans="1:27" ht="63">
      <c r="A34" s="455">
        <v>16</v>
      </c>
      <c r="B34" s="241" t="s">
        <v>419</v>
      </c>
      <c r="C34" s="241" t="s">
        <v>417</v>
      </c>
      <c r="D34" s="242" t="s">
        <v>418</v>
      </c>
      <c r="E34" s="240">
        <v>36</v>
      </c>
      <c r="F34" s="240">
        <v>60</v>
      </c>
      <c r="G34" s="240"/>
      <c r="H34" s="243">
        <v>5200000</v>
      </c>
      <c r="I34" s="241" t="s">
        <v>87</v>
      </c>
      <c r="J34" s="240"/>
      <c r="K34" s="244">
        <v>1500000</v>
      </c>
      <c r="L34" s="251">
        <f>SUM(M34:AA34)</f>
        <v>2200000</v>
      </c>
      <c r="M34" s="248"/>
      <c r="N34" s="248"/>
      <c r="O34" s="248"/>
      <c r="P34" s="248"/>
      <c r="Q34" s="248"/>
      <c r="R34" s="248"/>
      <c r="S34" s="248"/>
      <c r="T34" s="248"/>
      <c r="U34" s="248">
        <v>2200000</v>
      </c>
      <c r="V34" s="248"/>
      <c r="W34" s="248"/>
      <c r="X34" s="248"/>
      <c r="Y34" s="248"/>
      <c r="Z34" s="249"/>
      <c r="AA34" s="249"/>
    </row>
    <row r="35" spans="1:28" ht="31.5">
      <c r="A35" s="240">
        <v>17</v>
      </c>
      <c r="B35" s="241" t="s">
        <v>423</v>
      </c>
      <c r="C35" s="241" t="s">
        <v>424</v>
      </c>
      <c r="D35" s="242" t="s">
        <v>425</v>
      </c>
      <c r="E35" s="240">
        <v>5</v>
      </c>
      <c r="F35" s="240">
        <v>1</v>
      </c>
      <c r="G35" s="240">
        <v>6</v>
      </c>
      <c r="H35" s="243">
        <v>2100000</v>
      </c>
      <c r="I35" s="241" t="s">
        <v>426</v>
      </c>
      <c r="J35" s="240" t="s">
        <v>231</v>
      </c>
      <c r="K35" s="451" t="s">
        <v>231</v>
      </c>
      <c r="L35" s="243">
        <v>1000000</v>
      </c>
      <c r="M35" s="251">
        <f>SUM(N35:AB35)</f>
        <v>1300000</v>
      </c>
      <c r="N35" s="248"/>
      <c r="O35" s="248"/>
      <c r="P35" s="248"/>
      <c r="Q35" s="248"/>
      <c r="R35" s="248"/>
      <c r="S35" s="248"/>
      <c r="T35" s="248"/>
      <c r="U35" s="248"/>
      <c r="V35" s="248">
        <v>1300000</v>
      </c>
      <c r="W35" s="248"/>
      <c r="X35" s="248"/>
      <c r="Y35" s="248"/>
      <c r="Z35" s="248"/>
      <c r="AA35" s="249"/>
      <c r="AB35" s="249"/>
    </row>
    <row r="36" spans="1:28" ht="15.75">
      <c r="A36" s="443" t="s">
        <v>199</v>
      </c>
      <c r="B36" s="446" t="s">
        <v>169</v>
      </c>
      <c r="C36" s="446"/>
      <c r="D36" s="443"/>
      <c r="E36" s="443">
        <f>SUM(E37:E53)</f>
        <v>56</v>
      </c>
      <c r="F36" s="443">
        <f>SUM(F37:F53)</f>
        <v>50</v>
      </c>
      <c r="G36" s="443">
        <f>SUM(G37:G53)</f>
        <v>93</v>
      </c>
      <c r="H36" s="454">
        <f>SUM(H37:H53)</f>
        <v>12902500</v>
      </c>
      <c r="I36" s="443"/>
      <c r="J36" s="443"/>
      <c r="K36" s="447"/>
      <c r="L36" s="247"/>
      <c r="M36" s="251">
        <f>SUM(N36:AB36)</f>
        <v>0</v>
      </c>
      <c r="N36" s="248"/>
      <c r="O36" s="248"/>
      <c r="P36" s="248"/>
      <c r="Q36" s="248"/>
      <c r="R36" s="248"/>
      <c r="S36" s="248"/>
      <c r="T36" s="248"/>
      <c r="U36" s="248"/>
      <c r="V36" s="248"/>
      <c r="W36" s="248"/>
      <c r="X36" s="248"/>
      <c r="Y36" s="248"/>
      <c r="Z36" s="248"/>
      <c r="AA36" s="249"/>
      <c r="AB36" s="249"/>
    </row>
    <row r="37" spans="1:28" ht="31.5">
      <c r="A37" s="240">
        <v>1</v>
      </c>
      <c r="B37" s="241" t="s">
        <v>119</v>
      </c>
      <c r="C37" s="241" t="s">
        <v>120</v>
      </c>
      <c r="D37" s="242" t="s">
        <v>6</v>
      </c>
      <c r="E37" s="240">
        <v>4</v>
      </c>
      <c r="F37" s="240"/>
      <c r="G37" s="240">
        <v>12</v>
      </c>
      <c r="H37" s="243">
        <v>500000</v>
      </c>
      <c r="I37" s="241" t="s">
        <v>245</v>
      </c>
      <c r="J37" s="240" t="s">
        <v>231</v>
      </c>
      <c r="K37" s="451" t="s">
        <v>231</v>
      </c>
      <c r="L37" s="243"/>
      <c r="M37" s="260">
        <f>N37</f>
        <v>500000</v>
      </c>
      <c r="N37" s="248">
        <v>500000</v>
      </c>
      <c r="O37" s="248"/>
      <c r="P37" s="248"/>
      <c r="Q37" s="248"/>
      <c r="R37" s="248"/>
      <c r="S37" s="248"/>
      <c r="T37" s="248"/>
      <c r="U37" s="248"/>
      <c r="V37" s="248"/>
      <c r="W37" s="248"/>
      <c r="X37" s="248"/>
      <c r="Y37" s="248"/>
      <c r="Z37" s="248"/>
      <c r="AA37" s="249"/>
      <c r="AB37" s="249"/>
    </row>
    <row r="38" spans="1:28" ht="31.5">
      <c r="A38" s="240">
        <v>2</v>
      </c>
      <c r="B38" s="241" t="s">
        <v>264</v>
      </c>
      <c r="C38" s="241" t="s">
        <v>267</v>
      </c>
      <c r="D38" s="242" t="s">
        <v>265</v>
      </c>
      <c r="E38" s="240">
        <v>3</v>
      </c>
      <c r="F38" s="240">
        <v>1</v>
      </c>
      <c r="G38" s="240">
        <v>6</v>
      </c>
      <c r="H38" s="243">
        <v>240000</v>
      </c>
      <c r="I38" s="241" t="s">
        <v>428</v>
      </c>
      <c r="J38" s="240"/>
      <c r="K38" s="451"/>
      <c r="L38" s="243"/>
      <c r="M38" s="260">
        <f aca="true" t="shared" si="2" ref="M38:M51">SUM(N38:AB38)</f>
        <v>240000</v>
      </c>
      <c r="N38" s="248">
        <v>150000</v>
      </c>
      <c r="O38" s="248">
        <v>50000</v>
      </c>
      <c r="P38" s="248">
        <v>40000</v>
      </c>
      <c r="Q38" s="248"/>
      <c r="R38" s="248"/>
      <c r="S38" s="248"/>
      <c r="T38" s="248"/>
      <c r="U38" s="248"/>
      <c r="V38" s="248"/>
      <c r="W38" s="248"/>
      <c r="X38" s="248"/>
      <c r="Y38" s="248"/>
      <c r="Z38" s="248"/>
      <c r="AA38" s="249"/>
      <c r="AB38" s="249"/>
    </row>
    <row r="39" spans="1:28" ht="31.5">
      <c r="A39" s="240">
        <v>3</v>
      </c>
      <c r="B39" s="241" t="s">
        <v>138</v>
      </c>
      <c r="C39" s="241" t="s">
        <v>139</v>
      </c>
      <c r="D39" s="242" t="s">
        <v>312</v>
      </c>
      <c r="E39" s="240">
        <v>2</v>
      </c>
      <c r="F39" s="240">
        <v>1</v>
      </c>
      <c r="G39" s="240">
        <v>8</v>
      </c>
      <c r="H39" s="243">
        <f>M39</f>
        <v>200000</v>
      </c>
      <c r="I39" s="241" t="s">
        <v>246</v>
      </c>
      <c r="J39" s="240" t="s">
        <v>231</v>
      </c>
      <c r="K39" s="451" t="s">
        <v>231</v>
      </c>
      <c r="L39" s="243"/>
      <c r="M39" s="260">
        <f t="shared" si="2"/>
        <v>200000</v>
      </c>
      <c r="N39" s="248">
        <v>200000</v>
      </c>
      <c r="O39" s="248"/>
      <c r="P39" s="248"/>
      <c r="Q39" s="248"/>
      <c r="R39" s="248"/>
      <c r="S39" s="248"/>
      <c r="T39" s="248"/>
      <c r="U39" s="248"/>
      <c r="V39" s="248"/>
      <c r="W39" s="248"/>
      <c r="X39" s="248"/>
      <c r="Y39" s="248"/>
      <c r="Z39" s="248"/>
      <c r="AA39" s="249"/>
      <c r="AB39" s="249"/>
    </row>
    <row r="40" spans="1:28" s="262" customFormat="1" ht="31.5">
      <c r="A40" s="240">
        <v>4</v>
      </c>
      <c r="B40" s="241" t="s">
        <v>125</v>
      </c>
      <c r="C40" s="241" t="s">
        <v>126</v>
      </c>
      <c r="D40" s="242" t="s">
        <v>321</v>
      </c>
      <c r="E40" s="240">
        <v>2</v>
      </c>
      <c r="F40" s="240">
        <v>4</v>
      </c>
      <c r="G40" s="240">
        <v>1</v>
      </c>
      <c r="H40" s="243">
        <v>1000000</v>
      </c>
      <c r="I40" s="241" t="s">
        <v>246</v>
      </c>
      <c r="J40" s="240" t="s">
        <v>231</v>
      </c>
      <c r="K40" s="451" t="s">
        <v>231</v>
      </c>
      <c r="L40" s="243"/>
      <c r="M40" s="260">
        <f t="shared" si="2"/>
        <v>500000</v>
      </c>
      <c r="N40" s="299">
        <v>500000</v>
      </c>
      <c r="O40" s="299"/>
      <c r="P40" s="299"/>
      <c r="Q40" s="299"/>
      <c r="R40" s="299"/>
      <c r="S40" s="299"/>
      <c r="T40" s="299"/>
      <c r="U40" s="299"/>
      <c r="V40" s="299"/>
      <c r="W40" s="299"/>
      <c r="X40" s="299"/>
      <c r="Y40" s="299"/>
      <c r="Z40" s="299"/>
      <c r="AA40" s="261"/>
      <c r="AB40" s="261"/>
    </row>
    <row r="41" spans="1:28" ht="31.5">
      <c r="A41" s="240">
        <v>5</v>
      </c>
      <c r="B41" s="241" t="s">
        <v>273</v>
      </c>
      <c r="C41" s="241" t="s">
        <v>274</v>
      </c>
      <c r="D41" s="242" t="s">
        <v>275</v>
      </c>
      <c r="E41" s="240">
        <v>10</v>
      </c>
      <c r="F41" s="240">
        <v>2</v>
      </c>
      <c r="G41" s="240">
        <v>20</v>
      </c>
      <c r="H41" s="243">
        <f>M41</f>
        <v>62500</v>
      </c>
      <c r="I41" s="241" t="s">
        <v>422</v>
      </c>
      <c r="J41" s="240" t="s">
        <v>231</v>
      </c>
      <c r="K41" s="451" t="s">
        <v>231</v>
      </c>
      <c r="L41" s="243"/>
      <c r="M41" s="260">
        <f t="shared" si="2"/>
        <v>62500</v>
      </c>
      <c r="N41" s="248"/>
      <c r="O41" s="248">
        <v>10000</v>
      </c>
      <c r="P41" s="248">
        <v>10000</v>
      </c>
      <c r="Q41" s="248"/>
      <c r="R41" s="248"/>
      <c r="S41" s="248"/>
      <c r="T41" s="248"/>
      <c r="U41" s="248"/>
      <c r="V41" s="248">
        <v>42500</v>
      </c>
      <c r="W41" s="248"/>
      <c r="X41" s="248"/>
      <c r="Y41" s="248"/>
      <c r="Z41" s="248"/>
      <c r="AA41" s="249"/>
      <c r="AB41" s="249"/>
    </row>
    <row r="42" spans="1:28" ht="31.5">
      <c r="A42" s="240">
        <v>6</v>
      </c>
      <c r="B42" s="241" t="s">
        <v>143</v>
      </c>
      <c r="C42" s="241" t="s">
        <v>440</v>
      </c>
      <c r="D42" s="242" t="s">
        <v>10</v>
      </c>
      <c r="E42" s="240">
        <v>6</v>
      </c>
      <c r="F42" s="240">
        <v>12</v>
      </c>
      <c r="G42" s="240">
        <v>5</v>
      </c>
      <c r="H42" s="243">
        <v>100000</v>
      </c>
      <c r="I42" s="241" t="s">
        <v>253</v>
      </c>
      <c r="J42" s="240" t="s">
        <v>231</v>
      </c>
      <c r="K42" s="451" t="s">
        <v>231</v>
      </c>
      <c r="L42" s="243"/>
      <c r="M42" s="260">
        <f t="shared" si="2"/>
        <v>100000</v>
      </c>
      <c r="N42" s="248">
        <v>100000</v>
      </c>
      <c r="O42" s="248"/>
      <c r="P42" s="248"/>
      <c r="Q42" s="248"/>
      <c r="R42" s="248"/>
      <c r="S42" s="248"/>
      <c r="T42" s="248"/>
      <c r="U42" s="248"/>
      <c r="V42" s="248"/>
      <c r="W42" s="248"/>
      <c r="X42" s="248"/>
      <c r="Y42" s="248"/>
      <c r="Z42" s="248"/>
      <c r="AA42" s="249"/>
      <c r="AB42" s="249"/>
    </row>
    <row r="43" spans="1:28" s="262" customFormat="1" ht="31.5">
      <c r="A43" s="240">
        <v>7</v>
      </c>
      <c r="B43" s="241" t="s">
        <v>180</v>
      </c>
      <c r="C43" s="241" t="s">
        <v>181</v>
      </c>
      <c r="D43" s="242" t="s">
        <v>320</v>
      </c>
      <c r="E43" s="240">
        <v>2</v>
      </c>
      <c r="F43" s="240">
        <v>2</v>
      </c>
      <c r="G43" s="240">
        <v>1</v>
      </c>
      <c r="H43" s="243">
        <f>M43</f>
        <v>200000</v>
      </c>
      <c r="I43" s="241" t="s">
        <v>396</v>
      </c>
      <c r="J43" s="240" t="s">
        <v>231</v>
      </c>
      <c r="K43" s="451" t="s">
        <v>231</v>
      </c>
      <c r="L43" s="243"/>
      <c r="M43" s="260">
        <f t="shared" si="2"/>
        <v>200000</v>
      </c>
      <c r="N43" s="248"/>
      <c r="O43" s="248"/>
      <c r="P43" s="248"/>
      <c r="Q43" s="248"/>
      <c r="R43" s="248"/>
      <c r="S43" s="248"/>
      <c r="T43" s="248">
        <v>200000</v>
      </c>
      <c r="U43" s="248"/>
      <c r="V43" s="248"/>
      <c r="W43" s="248"/>
      <c r="X43" s="248"/>
      <c r="Y43" s="248"/>
      <c r="Z43" s="248"/>
      <c r="AA43" s="261"/>
      <c r="AB43" s="261"/>
    </row>
    <row r="44" spans="1:28" ht="31.5">
      <c r="A44" s="240">
        <v>8</v>
      </c>
      <c r="B44" s="241" t="s">
        <v>121</v>
      </c>
      <c r="C44" s="241" t="s">
        <v>441</v>
      </c>
      <c r="D44" s="242" t="s">
        <v>313</v>
      </c>
      <c r="E44" s="240">
        <v>4</v>
      </c>
      <c r="F44" s="240">
        <v>3</v>
      </c>
      <c r="G44" s="240"/>
      <c r="H44" s="243">
        <v>100000</v>
      </c>
      <c r="I44" s="241" t="s">
        <v>81</v>
      </c>
      <c r="J44" s="240"/>
      <c r="K44" s="451"/>
      <c r="L44" s="243"/>
      <c r="M44" s="260">
        <f t="shared" si="2"/>
        <v>100000</v>
      </c>
      <c r="N44" s="248">
        <v>100000</v>
      </c>
      <c r="O44" s="248"/>
      <c r="P44" s="248"/>
      <c r="Q44" s="248"/>
      <c r="R44" s="248"/>
      <c r="S44" s="248"/>
      <c r="T44" s="248"/>
      <c r="U44" s="248"/>
      <c r="V44" s="248"/>
      <c r="W44" s="248"/>
      <c r="X44" s="248"/>
      <c r="Y44" s="248"/>
      <c r="Z44" s="248"/>
      <c r="AA44" s="249"/>
      <c r="AB44" s="249"/>
    </row>
    <row r="45" spans="1:28" ht="15.75">
      <c r="A45" s="240">
        <v>9</v>
      </c>
      <c r="B45" s="241" t="s">
        <v>442</v>
      </c>
      <c r="C45" s="241" t="s">
        <v>443</v>
      </c>
      <c r="D45" s="242" t="s">
        <v>444</v>
      </c>
      <c r="E45" s="240">
        <v>5</v>
      </c>
      <c r="F45" s="240">
        <v>6</v>
      </c>
      <c r="G45" s="240"/>
      <c r="H45" s="243">
        <v>3000000</v>
      </c>
      <c r="I45" s="241" t="s">
        <v>81</v>
      </c>
      <c r="J45" s="240"/>
      <c r="K45" s="451"/>
      <c r="L45" s="243"/>
      <c r="M45" s="260"/>
      <c r="N45" s="248"/>
      <c r="O45" s="248"/>
      <c r="P45" s="248"/>
      <c r="Q45" s="248"/>
      <c r="R45" s="248"/>
      <c r="S45" s="248"/>
      <c r="T45" s="248"/>
      <c r="U45" s="248"/>
      <c r="V45" s="248"/>
      <c r="W45" s="248"/>
      <c r="X45" s="248"/>
      <c r="Y45" s="248"/>
      <c r="Z45" s="248"/>
      <c r="AA45" s="249"/>
      <c r="AB45" s="249"/>
    </row>
    <row r="46" spans="1:28" ht="15.75">
      <c r="A46" s="240">
        <v>10</v>
      </c>
      <c r="B46" s="241" t="s">
        <v>445</v>
      </c>
      <c r="C46" s="241" t="s">
        <v>446</v>
      </c>
      <c r="D46" s="242"/>
      <c r="E46" s="240">
        <v>2</v>
      </c>
      <c r="F46" s="240">
        <v>2</v>
      </c>
      <c r="G46" s="240"/>
      <c r="H46" s="243">
        <v>100000</v>
      </c>
      <c r="I46" s="241" t="s">
        <v>447</v>
      </c>
      <c r="J46" s="240"/>
      <c r="K46" s="451"/>
      <c r="L46" s="243"/>
      <c r="M46" s="260"/>
      <c r="N46" s="248"/>
      <c r="O46" s="248"/>
      <c r="P46" s="248"/>
      <c r="Q46" s="248"/>
      <c r="R46" s="248"/>
      <c r="S46" s="248"/>
      <c r="T46" s="248"/>
      <c r="U46" s="248"/>
      <c r="V46" s="248"/>
      <c r="W46" s="248"/>
      <c r="X46" s="248"/>
      <c r="Y46" s="248"/>
      <c r="Z46" s="248"/>
      <c r="AA46" s="249"/>
      <c r="AB46" s="249"/>
    </row>
    <row r="47" spans="1:28" ht="31.5">
      <c r="A47" s="240">
        <v>11</v>
      </c>
      <c r="B47" s="241" t="s">
        <v>448</v>
      </c>
      <c r="C47" s="241" t="s">
        <v>449</v>
      </c>
      <c r="D47" s="242" t="s">
        <v>450</v>
      </c>
      <c r="E47" s="240"/>
      <c r="F47" s="240"/>
      <c r="G47" s="240"/>
      <c r="H47" s="243">
        <v>200000</v>
      </c>
      <c r="I47" s="241" t="s">
        <v>81</v>
      </c>
      <c r="J47" s="240"/>
      <c r="K47" s="451"/>
      <c r="L47" s="243"/>
      <c r="M47" s="260"/>
      <c r="N47" s="248"/>
      <c r="O47" s="248"/>
      <c r="P47" s="248"/>
      <c r="Q47" s="248"/>
      <c r="R47" s="248"/>
      <c r="S47" s="248"/>
      <c r="T47" s="248"/>
      <c r="U47" s="248"/>
      <c r="V47" s="248"/>
      <c r="W47" s="248"/>
      <c r="X47" s="248"/>
      <c r="Y47" s="248"/>
      <c r="Z47" s="248"/>
      <c r="AA47" s="249"/>
      <c r="AB47" s="249"/>
    </row>
    <row r="48" spans="1:28" ht="31.5">
      <c r="A48" s="240">
        <v>12</v>
      </c>
      <c r="B48" s="241" t="s">
        <v>261</v>
      </c>
      <c r="C48" s="241" t="s">
        <v>93</v>
      </c>
      <c r="D48" s="240" t="s">
        <v>124</v>
      </c>
      <c r="E48" s="240">
        <v>4</v>
      </c>
      <c r="F48" s="240">
        <v>10</v>
      </c>
      <c r="G48" s="240">
        <v>10</v>
      </c>
      <c r="H48" s="243">
        <v>4000000</v>
      </c>
      <c r="I48" s="241" t="s">
        <v>81</v>
      </c>
      <c r="J48" s="240" t="s">
        <v>231</v>
      </c>
      <c r="K48" s="451" t="s">
        <v>231</v>
      </c>
      <c r="L48" s="243"/>
      <c r="M48" s="260">
        <f t="shared" si="2"/>
        <v>800000</v>
      </c>
      <c r="N48" s="248">
        <v>800000</v>
      </c>
      <c r="O48" s="248"/>
      <c r="P48" s="248"/>
      <c r="Q48" s="248"/>
      <c r="R48" s="248"/>
      <c r="S48" s="248"/>
      <c r="T48" s="248"/>
      <c r="U48" s="248"/>
      <c r="V48" s="248"/>
      <c r="W48" s="248"/>
      <c r="X48" s="248"/>
      <c r="Y48" s="248"/>
      <c r="Z48" s="248"/>
      <c r="AA48" s="249"/>
      <c r="AB48" s="249"/>
    </row>
    <row r="49" spans="1:28" ht="31.5">
      <c r="A49" s="240">
        <v>13</v>
      </c>
      <c r="B49" s="241" t="s">
        <v>451</v>
      </c>
      <c r="C49" s="241" t="s">
        <v>134</v>
      </c>
      <c r="D49" s="242" t="s">
        <v>315</v>
      </c>
      <c r="E49" s="240">
        <v>4</v>
      </c>
      <c r="F49" s="240">
        <v>2</v>
      </c>
      <c r="G49" s="240">
        <v>6</v>
      </c>
      <c r="H49" s="243">
        <f>M49</f>
        <v>500000</v>
      </c>
      <c r="I49" s="241" t="s">
        <v>360</v>
      </c>
      <c r="J49" s="240" t="s">
        <v>231</v>
      </c>
      <c r="K49" s="451" t="s">
        <v>231</v>
      </c>
      <c r="L49" s="243"/>
      <c r="M49" s="260">
        <f t="shared" si="2"/>
        <v>500000</v>
      </c>
      <c r="N49" s="248">
        <v>400000</v>
      </c>
      <c r="O49" s="248"/>
      <c r="P49" s="248"/>
      <c r="Q49" s="248"/>
      <c r="R49" s="248"/>
      <c r="S49" s="248"/>
      <c r="T49" s="248"/>
      <c r="U49" s="248"/>
      <c r="V49" s="248"/>
      <c r="W49" s="248">
        <v>100000</v>
      </c>
      <c r="X49" s="248"/>
      <c r="Y49" s="248"/>
      <c r="Z49" s="248"/>
      <c r="AA49" s="249"/>
      <c r="AB49" s="249"/>
    </row>
    <row r="50" spans="1:28" ht="31.5">
      <c r="A50" s="240">
        <v>14</v>
      </c>
      <c r="B50" s="241" t="s">
        <v>337</v>
      </c>
      <c r="C50" s="241" t="s">
        <v>338</v>
      </c>
      <c r="D50" s="242" t="s">
        <v>282</v>
      </c>
      <c r="E50" s="240">
        <v>5</v>
      </c>
      <c r="F50" s="240">
        <v>1</v>
      </c>
      <c r="G50" s="240">
        <v>20</v>
      </c>
      <c r="H50" s="243">
        <v>500000</v>
      </c>
      <c r="I50" s="241" t="s">
        <v>414</v>
      </c>
      <c r="J50" s="240" t="s">
        <v>231</v>
      </c>
      <c r="K50" s="451" t="s">
        <v>231</v>
      </c>
      <c r="L50" s="243"/>
      <c r="M50" s="260">
        <f t="shared" si="2"/>
        <v>200000</v>
      </c>
      <c r="N50" s="248">
        <v>200000</v>
      </c>
      <c r="O50" s="248"/>
      <c r="P50" s="248"/>
      <c r="Q50" s="248"/>
      <c r="R50" s="248"/>
      <c r="S50" s="248"/>
      <c r="T50" s="248"/>
      <c r="U50" s="248"/>
      <c r="V50" s="248"/>
      <c r="W50" s="248"/>
      <c r="X50" s="248"/>
      <c r="Y50" s="248"/>
      <c r="Z50" s="248"/>
      <c r="AA50" s="249"/>
      <c r="AB50" s="249"/>
    </row>
    <row r="51" spans="1:28" ht="31.5">
      <c r="A51" s="240">
        <v>15</v>
      </c>
      <c r="B51" s="241" t="s">
        <v>135</v>
      </c>
      <c r="C51" s="241" t="s">
        <v>136</v>
      </c>
      <c r="D51" s="242" t="s">
        <v>458</v>
      </c>
      <c r="E51" s="240">
        <v>2</v>
      </c>
      <c r="F51" s="240">
        <v>2</v>
      </c>
      <c r="G51" s="240">
        <v>4</v>
      </c>
      <c r="H51" s="243">
        <f>M51</f>
        <v>200000</v>
      </c>
      <c r="I51" s="241" t="s">
        <v>55</v>
      </c>
      <c r="J51" s="240" t="s">
        <v>231</v>
      </c>
      <c r="K51" s="451" t="s">
        <v>231</v>
      </c>
      <c r="L51" s="243"/>
      <c r="M51" s="260">
        <f t="shared" si="2"/>
        <v>200000</v>
      </c>
      <c r="N51" s="248">
        <v>200000</v>
      </c>
      <c r="O51" s="248"/>
      <c r="P51" s="248"/>
      <c r="Q51" s="248"/>
      <c r="R51" s="248"/>
      <c r="S51" s="248"/>
      <c r="T51" s="248"/>
      <c r="U51" s="248"/>
      <c r="V51" s="248"/>
      <c r="W51" s="248"/>
      <c r="X51" s="248"/>
      <c r="Y51" s="248"/>
      <c r="Z51" s="248"/>
      <c r="AA51" s="249"/>
      <c r="AB51" s="249"/>
    </row>
    <row r="52" spans="1:28" ht="15.75">
      <c r="A52" s="240">
        <v>16</v>
      </c>
      <c r="B52" s="241" t="s">
        <v>455</v>
      </c>
      <c r="C52" s="241" t="s">
        <v>456</v>
      </c>
      <c r="D52" s="242" t="s">
        <v>457</v>
      </c>
      <c r="E52" s="240"/>
      <c r="F52" s="240"/>
      <c r="G52" s="240"/>
      <c r="H52" s="260">
        <v>2000000</v>
      </c>
      <c r="I52" s="241" t="s">
        <v>81</v>
      </c>
      <c r="J52" s="241"/>
      <c r="K52" s="451"/>
      <c r="L52" s="243"/>
      <c r="M52" s="251"/>
      <c r="N52" s="248"/>
      <c r="O52" s="248"/>
      <c r="P52" s="248"/>
      <c r="Q52" s="248"/>
      <c r="R52" s="248"/>
      <c r="S52" s="248"/>
      <c r="T52" s="248"/>
      <c r="U52" s="248"/>
      <c r="V52" s="248"/>
      <c r="W52" s="248"/>
      <c r="X52" s="248"/>
      <c r="Y52" s="248"/>
      <c r="Z52" s="248"/>
      <c r="AA52" s="249"/>
      <c r="AB52" s="249"/>
    </row>
    <row r="53" spans="1:28" ht="31.5">
      <c r="A53" s="240">
        <v>17</v>
      </c>
      <c r="B53" s="241" t="s">
        <v>137</v>
      </c>
      <c r="C53" s="241" t="s">
        <v>93</v>
      </c>
      <c r="D53" s="242" t="s">
        <v>319</v>
      </c>
      <c r="E53" s="240">
        <v>1</v>
      </c>
      <c r="F53" s="240">
        <v>2</v>
      </c>
      <c r="G53" s="240"/>
      <c r="H53" s="243"/>
      <c r="I53" s="241" t="s">
        <v>81</v>
      </c>
      <c r="J53" s="240"/>
      <c r="K53" s="451" t="s">
        <v>231</v>
      </c>
      <c r="L53" s="243"/>
      <c r="M53" s="251"/>
      <c r="N53" s="248"/>
      <c r="O53" s="248"/>
      <c r="P53" s="248"/>
      <c r="Q53" s="248"/>
      <c r="R53" s="248"/>
      <c r="S53" s="248"/>
      <c r="T53" s="248"/>
      <c r="U53" s="248"/>
      <c r="V53" s="248"/>
      <c r="W53" s="248"/>
      <c r="X53" s="248"/>
      <c r="Y53" s="248"/>
      <c r="Z53" s="248"/>
      <c r="AA53" s="249"/>
      <c r="AB53" s="249"/>
    </row>
    <row r="54" spans="1:28" s="463" customFormat="1" ht="15.75">
      <c r="A54" s="443"/>
      <c r="B54" s="443" t="s">
        <v>201</v>
      </c>
      <c r="C54" s="446"/>
      <c r="D54" s="443"/>
      <c r="E54" s="443">
        <f>E7+E18+E36</f>
        <v>599</v>
      </c>
      <c r="F54" s="443">
        <f>F7+F18+F36</f>
        <v>509</v>
      </c>
      <c r="G54" s="443">
        <f>G7+G18+G36</f>
        <v>461</v>
      </c>
      <c r="H54" s="454">
        <f>H7+H18+H36</f>
        <v>66782195.5</v>
      </c>
      <c r="I54" s="460"/>
      <c r="J54" s="454">
        <f>COUNTIF(J7:J53,"x")</f>
        <v>20</v>
      </c>
      <c r="K54" s="461"/>
      <c r="L54" s="450">
        <f aca="true" t="shared" si="3" ref="L54:AB54">SUM(L8:L53)</f>
        <v>14527603</v>
      </c>
      <c r="M54" s="450">
        <f t="shared" si="3"/>
        <v>12204500</v>
      </c>
      <c r="N54" s="462">
        <f t="shared" si="3"/>
        <v>4400000</v>
      </c>
      <c r="O54" s="462">
        <f t="shared" si="3"/>
        <v>231250</v>
      </c>
      <c r="P54" s="462">
        <f t="shared" si="3"/>
        <v>220250</v>
      </c>
      <c r="Q54" s="462">
        <f t="shared" si="3"/>
        <v>39000</v>
      </c>
      <c r="R54" s="462">
        <f t="shared" si="3"/>
        <v>0</v>
      </c>
      <c r="S54" s="462">
        <f t="shared" si="3"/>
        <v>14000</v>
      </c>
      <c r="T54" s="462">
        <f t="shared" si="3"/>
        <v>3343000</v>
      </c>
      <c r="U54" s="462">
        <f t="shared" si="3"/>
        <v>2200000</v>
      </c>
      <c r="V54" s="462">
        <f t="shared" si="3"/>
        <v>1498000</v>
      </c>
      <c r="W54" s="462">
        <f t="shared" si="3"/>
        <v>2100000</v>
      </c>
      <c r="X54" s="462">
        <f t="shared" si="3"/>
        <v>303500</v>
      </c>
      <c r="Y54" s="462">
        <f t="shared" si="3"/>
        <v>0</v>
      </c>
      <c r="Z54" s="462">
        <f t="shared" si="3"/>
        <v>15500</v>
      </c>
      <c r="AA54" s="462">
        <f t="shared" si="3"/>
        <v>5000</v>
      </c>
      <c r="AB54" s="462">
        <f t="shared" si="3"/>
        <v>35000</v>
      </c>
    </row>
    <row r="55" spans="1:13" ht="15.75">
      <c r="A55" s="443" t="s">
        <v>202</v>
      </c>
      <c r="B55" s="446" t="s">
        <v>203</v>
      </c>
      <c r="C55" s="241"/>
      <c r="D55" s="240"/>
      <c r="E55" s="240"/>
      <c r="F55" s="240"/>
      <c r="G55" s="240"/>
      <c r="H55" s="243"/>
      <c r="I55" s="241"/>
      <c r="J55" s="240"/>
      <c r="K55" s="464"/>
      <c r="L55" s="465"/>
      <c r="M55" s="466"/>
    </row>
    <row r="56" spans="1:13" ht="31.5">
      <c r="A56" s="240">
        <v>1</v>
      </c>
      <c r="B56" s="241" t="s">
        <v>204</v>
      </c>
      <c r="C56" s="241" t="s">
        <v>205</v>
      </c>
      <c r="D56" s="242" t="s">
        <v>206</v>
      </c>
      <c r="E56" s="240">
        <v>2</v>
      </c>
      <c r="F56" s="240">
        <v>2</v>
      </c>
      <c r="G56" s="240"/>
      <c r="H56" s="468" t="s">
        <v>351</v>
      </c>
      <c r="I56" s="241" t="s">
        <v>208</v>
      </c>
      <c r="J56" s="454"/>
      <c r="K56" s="461"/>
      <c r="L56" s="243">
        <f>0.392857142857143*100</f>
        <v>39.2857142857143</v>
      </c>
      <c r="M56" s="466"/>
    </row>
    <row r="57" spans="1:19" ht="31.5">
      <c r="A57" s="240">
        <v>2</v>
      </c>
      <c r="B57" s="241" t="s">
        <v>217</v>
      </c>
      <c r="C57" s="241" t="s">
        <v>218</v>
      </c>
      <c r="D57" s="242" t="s">
        <v>402</v>
      </c>
      <c r="E57" s="240">
        <v>1</v>
      </c>
      <c r="F57" s="240">
        <v>2</v>
      </c>
      <c r="G57" s="240"/>
      <c r="H57" s="243" t="s">
        <v>352</v>
      </c>
      <c r="I57" s="241" t="s">
        <v>208</v>
      </c>
      <c r="J57" s="240"/>
      <c r="K57" s="451"/>
      <c r="L57" s="243">
        <f>L54/H54*100</f>
        <v>21.75370679450034</v>
      </c>
      <c r="M57" s="466"/>
      <c r="P57" s="469"/>
      <c r="Q57" s="470"/>
      <c r="S57" s="467">
        <f>100-98.15</f>
        <v>1.8499999999999943</v>
      </c>
    </row>
    <row r="58" spans="1:17" ht="31.5">
      <c r="A58" s="240">
        <v>3</v>
      </c>
      <c r="B58" s="241" t="s">
        <v>269</v>
      </c>
      <c r="C58" s="241" t="s">
        <v>452</v>
      </c>
      <c r="D58" s="242" t="s">
        <v>325</v>
      </c>
      <c r="E58" s="240">
        <v>1</v>
      </c>
      <c r="F58" s="240">
        <v>2</v>
      </c>
      <c r="G58" s="240">
        <v>3</v>
      </c>
      <c r="H58" s="468" t="s">
        <v>350</v>
      </c>
      <c r="I58" s="241" t="s">
        <v>208</v>
      </c>
      <c r="J58" s="240"/>
      <c r="K58" s="451"/>
      <c r="L58" s="243"/>
      <c r="M58" s="466"/>
      <c r="P58" s="469"/>
      <c r="Q58" s="470"/>
    </row>
    <row r="59" spans="1:17" ht="63">
      <c r="A59" s="240">
        <v>4</v>
      </c>
      <c r="B59" s="241" t="s">
        <v>453</v>
      </c>
      <c r="C59" s="241" t="s">
        <v>459</v>
      </c>
      <c r="D59" s="242" t="s">
        <v>460</v>
      </c>
      <c r="E59" s="240"/>
      <c r="F59" s="240"/>
      <c r="G59" s="240"/>
      <c r="H59" s="468"/>
      <c r="I59" s="241" t="s">
        <v>208</v>
      </c>
      <c r="J59" s="240"/>
      <c r="K59" s="451"/>
      <c r="L59" s="243"/>
      <c r="M59" s="466"/>
      <c r="P59" s="469"/>
      <c r="Q59" s="470"/>
    </row>
    <row r="60" spans="1:13" ht="15.75">
      <c r="A60" s="240"/>
      <c r="B60" s="443" t="s">
        <v>220</v>
      </c>
      <c r="C60" s="240"/>
      <c r="D60" s="240"/>
      <c r="E60" s="443">
        <f>+SUM(E56:E59)</f>
        <v>4</v>
      </c>
      <c r="F60" s="443">
        <f>+SUM(F56:F59)</f>
        <v>6</v>
      </c>
      <c r="G60" s="443">
        <f>+SUM(G56:G59)</f>
        <v>3</v>
      </c>
      <c r="H60" s="471"/>
      <c r="I60" s="241"/>
      <c r="J60" s="241"/>
      <c r="K60" s="464"/>
      <c r="L60" s="465"/>
      <c r="M60" s="466"/>
    </row>
    <row r="61" ht="15.75">
      <c r="H61" s="475"/>
    </row>
    <row r="62" spans="2:9" ht="15.75">
      <c r="B62" s="241" t="s">
        <v>150</v>
      </c>
      <c r="C62" s="243">
        <f>A17+A35+A53+A59</f>
        <v>48</v>
      </c>
      <c r="E62" s="475"/>
      <c r="F62" s="475"/>
      <c r="G62" s="475"/>
      <c r="H62" s="475"/>
      <c r="I62" s="477"/>
    </row>
    <row r="63" spans="2:8" ht="15.75">
      <c r="B63" s="241" t="s">
        <v>221</v>
      </c>
      <c r="C63" s="243">
        <f>E54+E60</f>
        <v>603</v>
      </c>
      <c r="H63" s="478"/>
    </row>
    <row r="64" spans="2:8" ht="15.75">
      <c r="B64" s="241" t="s">
        <v>222</v>
      </c>
      <c r="C64" s="243">
        <f>F54+F60</f>
        <v>515</v>
      </c>
      <c r="H64" s="479"/>
    </row>
    <row r="65" spans="2:3" ht="15.75">
      <c r="B65" s="241" t="s">
        <v>223</v>
      </c>
      <c r="C65" s="243">
        <f>G54+G60</f>
        <v>464</v>
      </c>
    </row>
    <row r="66" spans="2:3" ht="31.5">
      <c r="B66" s="241" t="s">
        <v>224</v>
      </c>
      <c r="C66" s="243">
        <f>+H54</f>
        <v>66782195.5</v>
      </c>
    </row>
    <row r="67" spans="2:3" ht="15.75">
      <c r="B67" s="456" t="s">
        <v>225</v>
      </c>
      <c r="C67" s="480" t="s">
        <v>362</v>
      </c>
    </row>
    <row r="68" spans="2:3" ht="15.75" hidden="1">
      <c r="B68" s="241" t="s">
        <v>359</v>
      </c>
      <c r="C68" s="480" t="s">
        <v>364</v>
      </c>
    </row>
    <row r="69" spans="2:3" ht="15.75" hidden="1">
      <c r="B69" s="241" t="s">
        <v>365</v>
      </c>
      <c r="C69" s="480" t="s">
        <v>366</v>
      </c>
    </row>
    <row r="70" spans="9:11" ht="15.75">
      <c r="I70" s="481"/>
      <c r="J70" s="476"/>
      <c r="K70" s="476"/>
    </row>
    <row r="74" ht="15.75">
      <c r="B74" s="482"/>
    </row>
  </sheetData>
  <sheetProtection/>
  <mergeCells count="10">
    <mergeCell ref="J4:J5"/>
    <mergeCell ref="L4:L5"/>
    <mergeCell ref="A1:I2"/>
    <mergeCell ref="A4:A5"/>
    <mergeCell ref="B4:B5"/>
    <mergeCell ref="C4:C5"/>
    <mergeCell ref="D4:D5"/>
    <mergeCell ref="E4:G4"/>
    <mergeCell ref="H4:H5"/>
    <mergeCell ref="I4:I5"/>
  </mergeCells>
  <hyperlinks>
    <hyperlink ref="D59" r:id="rId1" display="https://hoangnguyendalat.vn/"/>
  </hyperlinks>
  <printOptions/>
  <pageMargins left="0.25" right="0.25" top="0.75" bottom="0.75" header="0.3" footer="0.3"/>
  <pageSetup horizontalDpi="600" verticalDpi="600" orientation="landscape" paperSize="9" scale="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CTY AN TRUONG GIANG</dc:creator>
  <cp:keywords/>
  <dc:description/>
  <cp:lastModifiedBy>Admin</cp:lastModifiedBy>
  <cp:lastPrinted>2023-06-15T08:02:46Z</cp:lastPrinted>
  <dcterms:created xsi:type="dcterms:W3CDTF">2018-07-03T08:24:05Z</dcterms:created>
  <dcterms:modified xsi:type="dcterms:W3CDTF">2023-06-15T09:40:59Z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